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len_loaiza\Desktop\Políticas y Normas\2026\PTH\Formatos\"/>
    </mc:Choice>
  </mc:AlternateContent>
  <xr:revisionPtr revIDLastSave="0" documentId="13_ncr:1_{C61BF665-003C-4AC6-8B64-30274DD991B9}" xr6:coauthVersionLast="47" xr6:coauthVersionMax="47" xr10:uidLastSave="{00000000-0000-0000-0000-000000000000}"/>
  <workbookProtection workbookAlgorithmName="SHA-512" workbookHashValue="Pu26XfOyBJ2Ey5u791RnyawysPVZGr0YMpV8yrBbbP+A0PGiTpqUTxU0xhywcyDX0+WAkXmbqQzWOgFcaE3Frg==" workbookSaltValue="eLEqIo375kIQ7axHQRzmWw==" workbookSpinCount="100000" lockStructure="1"/>
  <bookViews>
    <workbookView xWindow="-120" yWindow="-120" windowWidth="20730" windowHeight="11040" tabRatio="876" xr2:uid="{00000000-000D-0000-FFFF-FFFF00000000}"/>
  </bookViews>
  <sheets>
    <sheet name="ÍNDICE 00" sheetId="47" r:id="rId1"/>
    <sheet name="PEA" sheetId="52" state="hidden" r:id="rId2"/>
    <sheet name="DIAG-03" sheetId="48" r:id="rId3"/>
    <sheet name="MATR-05" sheetId="17" r:id="rId4"/>
    <sheet name="TRLA-06" sheetId="14" state="hidden" r:id="rId5"/>
    <sheet name="TRPA-07" sheetId="36" r:id="rId6"/>
    <sheet name="HABP-9" sheetId="37" r:id="rId7"/>
    <sheet name="CONT-10" sheetId="38" r:id="rId8"/>
    <sheet name="REVCLA-11" sheetId="39" r:id="rId9"/>
    <sheet name="SUPR-12" sheetId="40" r:id="rId10"/>
    <sheet name="CREA-13" sheetId="41" r:id="rId11"/>
    <sheet name="DESV-14" sheetId="46" r:id="rId12"/>
    <sheet name="OPTI-15" sheetId="49" r:id="rId13"/>
    <sheet name="PLAN-16" sheetId="51" r:id="rId14"/>
    <sheet name="REG. SERV-17" sheetId="53" r:id="rId15"/>
    <sheet name="Datos" sheetId="8" state="hidden" r:id="rId16"/>
  </sheets>
  <definedNames>
    <definedName name="_xlnm._FilterDatabase" localSheetId="2" hidden="1">'DIAG-03'!$A$4:$AL$4</definedName>
    <definedName name="_xlnm._FilterDatabase" localSheetId="6" hidden="1">'HABP-9'!$B$10:$K$352</definedName>
    <definedName name="_xlnm._FilterDatabase" localSheetId="3" hidden="1">'MATR-05'!$F$8:$S$8</definedName>
    <definedName name="_xlnm.Print_Area" localSheetId="7">'CONT-10'!$A$1:$AJ$523</definedName>
    <definedName name="_xlnm.Print_Area" localSheetId="10">'CREA-13'!$A$1:$S$521</definedName>
    <definedName name="_xlnm.Print_Area" localSheetId="11">'DESV-14'!$A$1:$BN$221</definedName>
    <definedName name="_xlnm.Print_Area" localSheetId="6">'HABP-9'!$A$1:$L$356</definedName>
    <definedName name="_xlnm.Print_Area" localSheetId="0">'ÍNDICE 00'!$A$1:$J$17</definedName>
    <definedName name="_xlnm.Print_Area" localSheetId="3">'MATR-05'!$A$1:$BC$206</definedName>
    <definedName name="_xlnm.Print_Area" localSheetId="12">'OPTI-15'!$A$1:$AB$88</definedName>
    <definedName name="_xlnm.Print_Area" localSheetId="13">'PLAN-16'!$A$1:$BT$98</definedName>
    <definedName name="_xlnm.Print_Area" localSheetId="14">'REG. SERV-17'!$A$1:$AQ$37</definedName>
    <definedName name="_xlnm.Print_Area" localSheetId="8">'REVCLA-11'!$A$1:$R$358</definedName>
    <definedName name="_xlnm.Print_Area" localSheetId="9">'SUPR-12'!$A$1:$U$160</definedName>
    <definedName name="_xlnm.Print_Area" localSheetId="4">'TRLA-06'!$B$1:$Q$158</definedName>
    <definedName name="_xlnm.Print_Area" localSheetId="5">'TRPA-07'!$A$1:$AJ$159</definedName>
    <definedName name="Coordinaciones_Generales" comment="Dependencia de las Unidades" localSheetId="11">#REF!</definedName>
    <definedName name="Coordinaciones_Generales" comment="Dependencia de las Unidades">'MATR-05'!$C$12</definedName>
    <definedName name="DIS" localSheetId="2">#REF!</definedName>
    <definedName name="DIS" localSheetId="12">#REF!</definedName>
    <definedName name="DIS" localSheetId="1">#REF!</definedName>
    <definedName name="DIS" localSheetId="13">#REF!</definedName>
    <definedName name="DIS" localSheetId="14">#REF!</definedName>
    <definedName name="DIS">'DESV-14'!$AO$89:$AO$90</definedName>
    <definedName name="MODALIDAD" localSheetId="2">#REF!</definedName>
    <definedName name="MODALIDAD" localSheetId="12">#REF!</definedName>
    <definedName name="MODALIDAD" localSheetId="1">#REF!</definedName>
    <definedName name="MODALIDAD" localSheetId="13">#REF!</definedName>
    <definedName name="MODALIDAD" localSheetId="14">#REF!</definedName>
    <definedName name="MODALIDAD">'DESV-14'!$AO$127:$AO$131</definedName>
    <definedName name="tipo" localSheetId="2">#REF!</definedName>
    <definedName name="tipo" localSheetId="12">#REF!</definedName>
    <definedName name="tipo" localSheetId="1">#REF!</definedName>
    <definedName name="tipo" localSheetId="13">#REF!</definedName>
    <definedName name="tipo" localSheetId="14">#REF!</definedName>
    <definedName name="tipo">'DESV-14'!$AO$94:$AO$98</definedName>
  </definedNames>
  <calcPr calcId="191029"/>
</workbook>
</file>

<file path=xl/calcChain.xml><?xml version="1.0" encoding="utf-8"?>
<calcChain xmlns="http://schemas.openxmlformats.org/spreadsheetml/2006/main">
  <c r="X45" i="49" l="1"/>
  <c r="U45" i="49"/>
  <c r="L45" i="49"/>
  <c r="F45" i="49"/>
  <c r="F35" i="49"/>
  <c r="G35" i="49"/>
  <c r="H35" i="49"/>
  <c r="J35" i="49"/>
  <c r="K35" i="49"/>
  <c r="L35" i="49"/>
  <c r="N35" i="49"/>
  <c r="P35" i="49"/>
  <c r="Z35" i="49"/>
  <c r="Y35" i="49"/>
  <c r="X35" i="49"/>
  <c r="T35" i="49"/>
  <c r="V35" i="49"/>
  <c r="H25" i="49"/>
  <c r="N25" i="49"/>
  <c r="O25" i="49"/>
  <c r="F25" i="49"/>
  <c r="U16" i="49"/>
  <c r="L16" i="49"/>
  <c r="F16" i="49"/>
  <c r="W60" i="49"/>
  <c r="W55" i="49"/>
  <c r="W65" i="49"/>
  <c r="W68" i="49"/>
  <c r="W72" i="49"/>
  <c r="W75" i="49"/>
  <c r="J12" i="41" l="1"/>
  <c r="N23" i="49" l="1"/>
  <c r="N22" i="49"/>
  <c r="J13" i="41" l="1"/>
  <c r="K13" i="41" s="1"/>
  <c r="N13" i="41" s="1"/>
  <c r="J14" i="41"/>
  <c r="J15" i="41"/>
  <c r="J16" i="41"/>
  <c r="K16" i="41" s="1"/>
  <c r="J17" i="41"/>
  <c r="M17" i="41" s="1"/>
  <c r="J18" i="41"/>
  <c r="J19" i="41"/>
  <c r="M19" i="41" s="1"/>
  <c r="J20" i="41"/>
  <c r="M20" i="41" s="1"/>
  <c r="J21" i="41"/>
  <c r="M21" i="41" s="1"/>
  <c r="J22" i="41"/>
  <c r="M22" i="41" s="1"/>
  <c r="J23" i="41"/>
  <c r="J24" i="41"/>
  <c r="J25" i="41"/>
  <c r="K25" i="41" s="1"/>
  <c r="L25" i="41" s="1"/>
  <c r="J26" i="41"/>
  <c r="J27" i="41"/>
  <c r="K27" i="41" s="1"/>
  <c r="J28" i="41"/>
  <c r="K28" i="41" s="1"/>
  <c r="J29" i="41"/>
  <c r="K29" i="41" s="1"/>
  <c r="J30" i="41"/>
  <c r="J31" i="41"/>
  <c r="K31" i="41" s="1"/>
  <c r="O31" i="41" s="1"/>
  <c r="J32" i="41"/>
  <c r="J33" i="41"/>
  <c r="L33" i="41" s="1"/>
  <c r="J34" i="41"/>
  <c r="L34" i="41" s="1"/>
  <c r="J35" i="41"/>
  <c r="M35" i="41" s="1"/>
  <c r="J36" i="41"/>
  <c r="M36" i="41" s="1"/>
  <c r="J37" i="41"/>
  <c r="N37" i="41" s="1"/>
  <c r="J38" i="41"/>
  <c r="J39" i="41"/>
  <c r="N39" i="41" s="1"/>
  <c r="J40" i="41"/>
  <c r="J41" i="41"/>
  <c r="K41" i="41" s="1"/>
  <c r="J42" i="41"/>
  <c r="P42" i="41" s="1"/>
  <c r="J43" i="41"/>
  <c r="M43" i="41" s="1"/>
  <c r="J44" i="41"/>
  <c r="J45" i="41"/>
  <c r="M45" i="41" s="1"/>
  <c r="J46" i="41"/>
  <c r="N46" i="41" s="1"/>
  <c r="J47" i="41"/>
  <c r="M47" i="41" s="1"/>
  <c r="J48" i="41"/>
  <c r="J49" i="41"/>
  <c r="M49" i="41" s="1"/>
  <c r="J50" i="41"/>
  <c r="L50" i="41" s="1"/>
  <c r="J51" i="41"/>
  <c r="M51" i="41" s="1"/>
  <c r="J52" i="41"/>
  <c r="M52" i="41" s="1"/>
  <c r="J53" i="41"/>
  <c r="J54" i="41"/>
  <c r="L54" i="41" s="1"/>
  <c r="J55" i="41"/>
  <c r="N55" i="41" s="1"/>
  <c r="J56" i="41"/>
  <c r="J57" i="41"/>
  <c r="K57" i="41" s="1"/>
  <c r="J58" i="41"/>
  <c r="J59" i="41"/>
  <c r="K59" i="41" s="1"/>
  <c r="J60" i="41"/>
  <c r="J61" i="41"/>
  <c r="L61" i="41" s="1"/>
  <c r="J62" i="41"/>
  <c r="M62" i="41" s="1"/>
  <c r="J63" i="41"/>
  <c r="M63" i="41" s="1"/>
  <c r="J64" i="41"/>
  <c r="K64" i="41" s="1"/>
  <c r="J65" i="41"/>
  <c r="L65" i="41" s="1"/>
  <c r="J66" i="41"/>
  <c r="J67" i="41"/>
  <c r="M67" i="41" s="1"/>
  <c r="J68" i="41"/>
  <c r="J69" i="41"/>
  <c r="K69" i="41" s="1"/>
  <c r="J70" i="41"/>
  <c r="M70" i="41" s="1"/>
  <c r="J71" i="41"/>
  <c r="N71" i="41" s="1"/>
  <c r="J72" i="41"/>
  <c r="N72" i="41" s="1"/>
  <c r="J73" i="41"/>
  <c r="L73" i="41" s="1"/>
  <c r="J74" i="41"/>
  <c r="P74" i="41" s="1"/>
  <c r="J75" i="41"/>
  <c r="J76" i="41"/>
  <c r="N76" i="41" s="1"/>
  <c r="J77" i="41"/>
  <c r="J78" i="41"/>
  <c r="J79" i="41"/>
  <c r="K79" i="41" s="1"/>
  <c r="J80" i="41"/>
  <c r="J81" i="41"/>
  <c r="L81" i="41" s="1"/>
  <c r="J82" i="41"/>
  <c r="K82" i="41" s="1"/>
  <c r="J83" i="41"/>
  <c r="L83" i="41" s="1"/>
  <c r="J84" i="41"/>
  <c r="J85" i="41"/>
  <c r="M85" i="41" s="1"/>
  <c r="J86" i="41"/>
  <c r="K86" i="41" s="1"/>
  <c r="J87" i="41"/>
  <c r="J88" i="41"/>
  <c r="M88" i="41" s="1"/>
  <c r="J89" i="41"/>
  <c r="M89" i="41" s="1"/>
  <c r="J90" i="41"/>
  <c r="O90" i="41" s="1"/>
  <c r="J91" i="41"/>
  <c r="P91" i="41" s="1"/>
  <c r="J92" i="41"/>
  <c r="J93" i="41"/>
  <c r="J94" i="41"/>
  <c r="J95" i="41"/>
  <c r="O95" i="41" s="1"/>
  <c r="J96" i="41"/>
  <c r="K96" i="41" s="1"/>
  <c r="J97" i="41"/>
  <c r="J98" i="41"/>
  <c r="N98" i="41" s="1"/>
  <c r="J99" i="41"/>
  <c r="N99" i="41" s="1"/>
  <c r="J100" i="41"/>
  <c r="N100" i="41" s="1"/>
  <c r="J101" i="41"/>
  <c r="J102" i="41"/>
  <c r="M102" i="41" s="1"/>
  <c r="J103" i="41"/>
  <c r="N103" i="41" s="1"/>
  <c r="J104" i="41"/>
  <c r="M104" i="41" s="1"/>
  <c r="J105" i="41"/>
  <c r="J106" i="41"/>
  <c r="J107" i="41"/>
  <c r="K107" i="41" s="1"/>
  <c r="J108" i="41"/>
  <c r="M108" i="41" s="1"/>
  <c r="J109" i="41"/>
  <c r="J110" i="41"/>
  <c r="N110" i="41" s="1"/>
  <c r="J111" i="41"/>
  <c r="M111" i="41" s="1"/>
  <c r="J112" i="41"/>
  <c r="J113" i="41"/>
  <c r="L113" i="41" s="1"/>
  <c r="J114" i="41"/>
  <c r="K114" i="41" s="1"/>
  <c r="J115" i="41"/>
  <c r="L115" i="41" s="1"/>
  <c r="J116" i="41"/>
  <c r="L116" i="41" s="1"/>
  <c r="J117" i="41"/>
  <c r="N117" i="41" s="1"/>
  <c r="J118" i="41"/>
  <c r="K118" i="41" s="1"/>
  <c r="J119" i="41"/>
  <c r="P119" i="41" s="1"/>
  <c r="J120" i="41"/>
  <c r="M120" i="41" s="1"/>
  <c r="J121" i="41"/>
  <c r="M121" i="41" s="1"/>
  <c r="J122" i="41"/>
  <c r="O122" i="41" s="1"/>
  <c r="J123" i="41"/>
  <c r="P123" i="41" s="1"/>
  <c r="J124" i="41"/>
  <c r="L124" i="41" s="1"/>
  <c r="J125" i="41"/>
  <c r="J126" i="41"/>
  <c r="J127" i="41"/>
  <c r="P127" i="41" s="1"/>
  <c r="J128" i="41"/>
  <c r="K128" i="41" s="1"/>
  <c r="J129" i="41"/>
  <c r="J130" i="41"/>
  <c r="O130" i="41" s="1"/>
  <c r="J131" i="41"/>
  <c r="J132" i="41"/>
  <c r="M132" i="41" s="1"/>
  <c r="J133" i="41"/>
  <c r="P133" i="41" s="1"/>
  <c r="J134" i="41"/>
  <c r="J135" i="41"/>
  <c r="J136" i="41"/>
  <c r="M136" i="41" s="1"/>
  <c r="J137" i="41"/>
  <c r="J138" i="41"/>
  <c r="N138" i="41" s="1"/>
  <c r="J139" i="41"/>
  <c r="P139" i="41" s="1"/>
  <c r="J140" i="41"/>
  <c r="P140" i="41" s="1"/>
  <c r="J141" i="41"/>
  <c r="J142" i="41"/>
  <c r="N142" i="41" s="1"/>
  <c r="J143" i="41"/>
  <c r="P143" i="41" s="1"/>
  <c r="J144" i="41"/>
  <c r="M144" i="41" s="1"/>
  <c r="J145" i="41"/>
  <c r="L145" i="41" s="1"/>
  <c r="J146" i="41"/>
  <c r="K146" i="41" s="1"/>
  <c r="J147" i="41"/>
  <c r="L147" i="41" s="1"/>
  <c r="J148" i="41"/>
  <c r="P148" i="41" s="1"/>
  <c r="J149" i="41"/>
  <c r="L149" i="41" s="1"/>
  <c r="J150" i="41"/>
  <c r="K150" i="41" s="1"/>
  <c r="J151" i="41"/>
  <c r="J152" i="41"/>
  <c r="M152" i="41" s="1"/>
  <c r="J153" i="41"/>
  <c r="M153" i="41" s="1"/>
  <c r="J154" i="41"/>
  <c r="M154" i="41" s="1"/>
  <c r="J155" i="41"/>
  <c r="P155" i="41" s="1"/>
  <c r="J156" i="41"/>
  <c r="O156" i="41" s="1"/>
  <c r="J157" i="41"/>
  <c r="J158" i="41"/>
  <c r="J159" i="41"/>
  <c r="P159" i="41" s="1"/>
  <c r="J160" i="41"/>
  <c r="P160" i="41" s="1"/>
  <c r="J161" i="41"/>
  <c r="J162" i="41"/>
  <c r="K162" i="41" s="1"/>
  <c r="J163" i="41"/>
  <c r="L163" i="41" s="1"/>
  <c r="J164" i="41"/>
  <c r="L164" i="41" s="1"/>
  <c r="J165" i="41"/>
  <c r="M165" i="41" s="1"/>
  <c r="J166" i="41"/>
  <c r="J167" i="41"/>
  <c r="J168" i="41"/>
  <c r="M168" i="41" s="1"/>
  <c r="J169" i="41"/>
  <c r="N169" i="41" s="1"/>
  <c r="J170" i="41"/>
  <c r="M170" i="41" s="1"/>
  <c r="J171" i="41"/>
  <c r="J172" i="41"/>
  <c r="M172" i="41" s="1"/>
  <c r="J173" i="41"/>
  <c r="J174" i="41"/>
  <c r="J175" i="41"/>
  <c r="M175" i="41" s="1"/>
  <c r="J176" i="41"/>
  <c r="L176" i="41" s="1"/>
  <c r="J177" i="41"/>
  <c r="L177" i="41" s="1"/>
  <c r="J178" i="41"/>
  <c r="K178" i="41" s="1"/>
  <c r="J179" i="41"/>
  <c r="L179" i="41" s="1"/>
  <c r="J180" i="41"/>
  <c r="M180" i="41" s="1"/>
  <c r="J181" i="41"/>
  <c r="M181" i="41" s="1"/>
  <c r="J182" i="41"/>
  <c r="P182" i="41" s="1"/>
  <c r="J183" i="41"/>
  <c r="K183" i="41" s="1"/>
  <c r="J184" i="41"/>
  <c r="J185" i="41"/>
  <c r="L185" i="41" s="1"/>
  <c r="J186" i="41"/>
  <c r="J187" i="41"/>
  <c r="O187" i="41" s="1"/>
  <c r="J188" i="41"/>
  <c r="M188" i="41" s="1"/>
  <c r="J189" i="41"/>
  <c r="O189" i="41" s="1"/>
  <c r="J190" i="41"/>
  <c r="M190" i="41" s="1"/>
  <c r="J191" i="41"/>
  <c r="J192" i="41"/>
  <c r="O192" i="41" s="1"/>
  <c r="J193" i="41"/>
  <c r="L193" i="41" s="1"/>
  <c r="J194" i="41"/>
  <c r="M194" i="41" s="1"/>
  <c r="J195" i="41"/>
  <c r="K195" i="41" s="1"/>
  <c r="J196" i="41"/>
  <c r="M196" i="41" s="1"/>
  <c r="J197" i="41"/>
  <c r="L197" i="41" s="1"/>
  <c r="J198" i="41"/>
  <c r="P198" i="41" s="1"/>
  <c r="J199" i="41"/>
  <c r="O199" i="41" s="1"/>
  <c r="J200" i="41"/>
  <c r="M200" i="41" s="1"/>
  <c r="J201" i="41"/>
  <c r="P201" i="41" s="1"/>
  <c r="J202" i="41"/>
  <c r="P202" i="41" s="1"/>
  <c r="J203" i="41"/>
  <c r="J204" i="41"/>
  <c r="M204" i="41" s="1"/>
  <c r="J205" i="41"/>
  <c r="K205" i="41" s="1"/>
  <c r="J206" i="41"/>
  <c r="J207" i="41"/>
  <c r="K207" i="41" s="1"/>
  <c r="J208" i="41"/>
  <c r="O208" i="41" s="1"/>
  <c r="J209" i="41"/>
  <c r="N209" i="41" s="1"/>
  <c r="J210" i="41"/>
  <c r="M210" i="41" s="1"/>
  <c r="J211" i="41"/>
  <c r="M211" i="41" s="1"/>
  <c r="J212" i="41"/>
  <c r="M212" i="41" s="1"/>
  <c r="J213" i="41"/>
  <c r="L213" i="41" s="1"/>
  <c r="J214" i="41"/>
  <c r="P214" i="41" s="1"/>
  <c r="J215" i="41"/>
  <c r="J216" i="41"/>
  <c r="M216" i="41" s="1"/>
  <c r="J217" i="41"/>
  <c r="L217" i="41" s="1"/>
  <c r="J218" i="41"/>
  <c r="P218" i="41" s="1"/>
  <c r="J219" i="41"/>
  <c r="O219" i="41" s="1"/>
  <c r="J220" i="41"/>
  <c r="J221" i="41"/>
  <c r="L221" i="41" s="1"/>
  <c r="J222" i="41"/>
  <c r="M222" i="41" s="1"/>
  <c r="J223" i="41"/>
  <c r="K223" i="41" s="1"/>
  <c r="J224" i="41"/>
  <c r="O224" i="41" s="1"/>
  <c r="J225" i="41"/>
  <c r="J226" i="41"/>
  <c r="L226" i="41" s="1"/>
  <c r="J227" i="41"/>
  <c r="M227" i="41" s="1"/>
  <c r="J228" i="41"/>
  <c r="J229" i="41"/>
  <c r="L229" i="41" s="1"/>
  <c r="J230" i="41"/>
  <c r="J231" i="41"/>
  <c r="M231" i="41" s="1"/>
  <c r="J232" i="41"/>
  <c r="J233" i="41"/>
  <c r="P233" i="41" s="1"/>
  <c r="J234" i="41"/>
  <c r="J235" i="41"/>
  <c r="O235" i="41" s="1"/>
  <c r="J236" i="41"/>
  <c r="L236" i="41" s="1"/>
  <c r="J237" i="41"/>
  <c r="J238" i="41"/>
  <c r="M238" i="41" s="1"/>
  <c r="J239" i="41"/>
  <c r="K239" i="41" s="1"/>
  <c r="J240" i="41"/>
  <c r="J241" i="41"/>
  <c r="L241" i="41" s="1"/>
  <c r="J242" i="41"/>
  <c r="L242" i="41" s="1"/>
  <c r="J243" i="41"/>
  <c r="K243" i="41" s="1"/>
  <c r="J244" i="41"/>
  <c r="M244" i="41" s="1"/>
  <c r="J245" i="41"/>
  <c r="O245" i="41" s="1"/>
  <c r="J246" i="41"/>
  <c r="P246" i="41" s="1"/>
  <c r="J247" i="41"/>
  <c r="N247" i="41" s="1"/>
  <c r="J248" i="41"/>
  <c r="K248" i="41" s="1"/>
  <c r="J249" i="41"/>
  <c r="L249" i="41" s="1"/>
  <c r="J250" i="41"/>
  <c r="J251" i="41"/>
  <c r="O251" i="41" s="1"/>
  <c r="J252" i="41"/>
  <c r="J253" i="41"/>
  <c r="J254" i="41"/>
  <c r="L254" i="41" s="1"/>
  <c r="J255" i="41"/>
  <c r="O255" i="41" s="1"/>
  <c r="J256" i="41"/>
  <c r="O256" i="41" s="1"/>
  <c r="J257" i="41"/>
  <c r="P257" i="41" s="1"/>
  <c r="J258" i="41"/>
  <c r="L258" i="41" s="1"/>
  <c r="J259" i="41"/>
  <c r="M259" i="41" s="1"/>
  <c r="J260" i="41"/>
  <c r="M260" i="41" s="1"/>
  <c r="J261" i="41"/>
  <c r="L261" i="41" s="1"/>
  <c r="J262" i="41"/>
  <c r="P262" i="41" s="1"/>
  <c r="J263" i="41"/>
  <c r="J264" i="41"/>
  <c r="J265" i="41"/>
  <c r="K265" i="41" s="1"/>
  <c r="J266" i="41"/>
  <c r="J267" i="41"/>
  <c r="J268" i="41"/>
  <c r="O268" i="41" s="1"/>
  <c r="J269" i="41"/>
  <c r="P269" i="41" s="1"/>
  <c r="J270" i="41"/>
  <c r="L270" i="41" s="1"/>
  <c r="J271" i="41"/>
  <c r="K271" i="41" s="1"/>
  <c r="J272" i="41"/>
  <c r="O272" i="41" s="1"/>
  <c r="J273" i="41"/>
  <c r="P273" i="41" s="1"/>
  <c r="J274" i="41"/>
  <c r="L274" i="41" s="1"/>
  <c r="J275" i="41"/>
  <c r="K275" i="41" s="1"/>
  <c r="J276" i="41"/>
  <c r="M276" i="41" s="1"/>
  <c r="J277" i="41"/>
  <c r="P277" i="41" s="1"/>
  <c r="J278" i="41"/>
  <c r="P278" i="41" s="1"/>
  <c r="J279" i="41"/>
  <c r="K279" i="41" s="1"/>
  <c r="J280" i="41"/>
  <c r="J281" i="41"/>
  <c r="J282" i="41"/>
  <c r="J283" i="41"/>
  <c r="O283" i="41" s="1"/>
  <c r="J284" i="41"/>
  <c r="J285" i="41"/>
  <c r="N285" i="41" s="1"/>
  <c r="J286" i="41"/>
  <c r="P286" i="41" s="1"/>
  <c r="J287" i="41"/>
  <c r="K287" i="41" s="1"/>
  <c r="J288" i="41"/>
  <c r="O288" i="41" s="1"/>
  <c r="J289" i="41"/>
  <c r="N289" i="41" s="1"/>
  <c r="J290" i="41"/>
  <c r="L290" i="41" s="1"/>
  <c r="J291" i="41"/>
  <c r="K291" i="41" s="1"/>
  <c r="J292" i="41"/>
  <c r="J293" i="41"/>
  <c r="K293" i="41" s="1"/>
  <c r="J294" i="41"/>
  <c r="J295" i="41"/>
  <c r="K295" i="41" s="1"/>
  <c r="J296" i="41"/>
  <c r="O296" i="41" s="1"/>
  <c r="J297" i="41"/>
  <c r="K297" i="41" s="1"/>
  <c r="J298" i="41"/>
  <c r="J299" i="41"/>
  <c r="O299" i="41" s="1"/>
  <c r="J300" i="41"/>
  <c r="M300" i="41" s="1"/>
  <c r="O300" i="41"/>
  <c r="J301" i="41"/>
  <c r="N301" i="41" s="1"/>
  <c r="J302" i="41"/>
  <c r="J303" i="41"/>
  <c r="K303" i="41" s="1"/>
  <c r="J304" i="41"/>
  <c r="J305" i="41"/>
  <c r="P305" i="41" s="1"/>
  <c r="J306" i="41"/>
  <c r="L306" i="41" s="1"/>
  <c r="J307" i="41"/>
  <c r="K307" i="41" s="1"/>
  <c r="J308" i="41"/>
  <c r="M308" i="41" s="1"/>
  <c r="J309" i="41"/>
  <c r="P309" i="41" s="1"/>
  <c r="J310" i="41"/>
  <c r="P310" i="41" s="1"/>
  <c r="J311" i="41"/>
  <c r="J312" i="41"/>
  <c r="P312" i="41" s="1"/>
  <c r="J313" i="41"/>
  <c r="K313" i="41" s="1"/>
  <c r="J314" i="41"/>
  <c r="J315" i="41"/>
  <c r="O315" i="41" s="1"/>
  <c r="J316" i="41"/>
  <c r="N316" i="41" s="1"/>
  <c r="J317" i="41"/>
  <c r="M317" i="41" s="1"/>
  <c r="J318" i="41"/>
  <c r="M318" i="41" s="1"/>
  <c r="J319" i="41"/>
  <c r="K319" i="41" s="1"/>
  <c r="J320" i="41"/>
  <c r="O320" i="41" s="1"/>
  <c r="J321" i="41"/>
  <c r="M321" i="41" s="1"/>
  <c r="J322" i="41"/>
  <c r="M322" i="41" s="1"/>
  <c r="J323" i="41"/>
  <c r="O323" i="41" s="1"/>
  <c r="J324" i="41"/>
  <c r="J325" i="41"/>
  <c r="J326" i="41"/>
  <c r="P326" i="41" s="1"/>
  <c r="J327" i="41"/>
  <c r="M327" i="41" s="1"/>
  <c r="J328" i="41"/>
  <c r="O328" i="41" s="1"/>
  <c r="J329" i="41"/>
  <c r="K329" i="41" s="1"/>
  <c r="J330" i="41"/>
  <c r="L330" i="41" s="1"/>
  <c r="J331" i="41"/>
  <c r="J332" i="41"/>
  <c r="N332" i="41" s="1"/>
  <c r="J333" i="41"/>
  <c r="M333" i="41" s="1"/>
  <c r="J334" i="41"/>
  <c r="P334" i="41" s="1"/>
  <c r="J335" i="41"/>
  <c r="O335" i="41" s="1"/>
  <c r="J336" i="41"/>
  <c r="O336" i="41" s="1"/>
  <c r="J337" i="41"/>
  <c r="O337" i="41" s="1"/>
  <c r="J338" i="41"/>
  <c r="L338" i="41" s="1"/>
  <c r="J339" i="41"/>
  <c r="O339" i="41" s="1"/>
  <c r="J340" i="41"/>
  <c r="O340" i="41" s="1"/>
  <c r="J341" i="41"/>
  <c r="O341" i="41" s="1"/>
  <c r="J342" i="41"/>
  <c r="P342" i="41" s="1"/>
  <c r="J343" i="41"/>
  <c r="M343" i="41" s="1"/>
  <c r="J344" i="41"/>
  <c r="L344" i="41" s="1"/>
  <c r="J345" i="41"/>
  <c r="K345" i="41" s="1"/>
  <c r="J346" i="41"/>
  <c r="J347" i="41"/>
  <c r="O347" i="41" s="1"/>
  <c r="J348" i="41"/>
  <c r="M348" i="41" s="1"/>
  <c r="J349" i="41"/>
  <c r="O349" i="41" s="1"/>
  <c r="J350" i="41"/>
  <c r="P350" i="41" s="1"/>
  <c r="J351" i="41"/>
  <c r="K351" i="41" s="1"/>
  <c r="J352" i="41"/>
  <c r="O352" i="41" s="1"/>
  <c r="J353" i="41"/>
  <c r="L353" i="41" s="1"/>
  <c r="J354" i="41"/>
  <c r="M354" i="41" s="1"/>
  <c r="J355" i="41"/>
  <c r="O355" i="41" s="1"/>
  <c r="J356" i="41"/>
  <c r="K356" i="41" s="1"/>
  <c r="J357" i="41"/>
  <c r="M357" i="41" s="1"/>
  <c r="J358" i="41"/>
  <c r="J359" i="41"/>
  <c r="N359" i="41" s="1"/>
  <c r="J360" i="41"/>
  <c r="M360" i="41" s="1"/>
  <c r="J361" i="41"/>
  <c r="M361" i="41" s="1"/>
  <c r="J362" i="41"/>
  <c r="L362" i="41" s="1"/>
  <c r="J363" i="41"/>
  <c r="O363" i="41" s="1"/>
  <c r="J364" i="41"/>
  <c r="J365" i="41"/>
  <c r="K365" i="41" s="1"/>
  <c r="J366" i="41"/>
  <c r="P366" i="41" s="1"/>
  <c r="J367" i="41"/>
  <c r="K367" i="41" s="1"/>
  <c r="J368" i="41"/>
  <c r="J369" i="41"/>
  <c r="K369" i="41" s="1"/>
  <c r="J370" i="41"/>
  <c r="L370" i="41" s="1"/>
  <c r="J371" i="41"/>
  <c r="K371" i="41" s="1"/>
  <c r="J372" i="41"/>
  <c r="L372" i="41" s="1"/>
  <c r="J373" i="41"/>
  <c r="L373" i="41" s="1"/>
  <c r="J374" i="41"/>
  <c r="K374" i="41" s="1"/>
  <c r="J375" i="41"/>
  <c r="N375" i="41" s="1"/>
  <c r="J376" i="41"/>
  <c r="L376" i="41" s="1"/>
  <c r="J377" i="41"/>
  <c r="O377" i="41" s="1"/>
  <c r="J378" i="41"/>
  <c r="P378" i="41" s="1"/>
  <c r="J379" i="41"/>
  <c r="N379" i="41" s="1"/>
  <c r="J380" i="41"/>
  <c r="L380" i="41" s="1"/>
  <c r="J381" i="41"/>
  <c r="M381" i="41" s="1"/>
  <c r="J382" i="41"/>
  <c r="L382" i="41" s="1"/>
  <c r="J383" i="41"/>
  <c r="N383" i="41" s="1"/>
  <c r="J384" i="41"/>
  <c r="L384" i="41" s="1"/>
  <c r="J385" i="41"/>
  <c r="L385" i="41" s="1"/>
  <c r="J386" i="41"/>
  <c r="K386" i="41" s="1"/>
  <c r="J387" i="41"/>
  <c r="J388" i="41"/>
  <c r="L388" i="41" s="1"/>
  <c r="J389" i="41"/>
  <c r="M389" i="41" s="1"/>
  <c r="J390" i="41"/>
  <c r="L390" i="41" s="1"/>
  <c r="J391" i="41"/>
  <c r="N391" i="41" s="1"/>
  <c r="J392" i="41"/>
  <c r="L392" i="41" s="1"/>
  <c r="J393" i="41"/>
  <c r="J394" i="41"/>
  <c r="K394" i="41" s="1"/>
  <c r="J395" i="41"/>
  <c r="N395" i="41" s="1"/>
  <c r="J396" i="41"/>
  <c r="O396" i="41" s="1"/>
  <c r="J397" i="41"/>
  <c r="M397" i="41" s="1"/>
  <c r="J398" i="41"/>
  <c r="K398" i="41" s="1"/>
  <c r="J399" i="41"/>
  <c r="N399" i="41" s="1"/>
  <c r="J400" i="41"/>
  <c r="L400" i="41" s="1"/>
  <c r="J401" i="41"/>
  <c r="M401" i="41" s="1"/>
  <c r="J402" i="41"/>
  <c r="K402" i="41" s="1"/>
  <c r="J403" i="41"/>
  <c r="J404" i="41"/>
  <c r="L404" i="41" s="1"/>
  <c r="J405" i="41"/>
  <c r="M405" i="41" s="1"/>
  <c r="J406" i="41"/>
  <c r="K406" i="41" s="1"/>
  <c r="J407" i="41"/>
  <c r="N407" i="41" s="1"/>
  <c r="J408" i="41"/>
  <c r="L408" i="41" s="1"/>
  <c r="J409" i="41"/>
  <c r="M409" i="41" s="1"/>
  <c r="J410" i="41"/>
  <c r="K410" i="41" s="1"/>
  <c r="J411" i="41"/>
  <c r="N411" i="41" s="1"/>
  <c r="J412" i="41"/>
  <c r="L412" i="41" s="1"/>
  <c r="J413" i="41"/>
  <c r="M413" i="41" s="1"/>
  <c r="J414" i="41"/>
  <c r="K414" i="41" s="1"/>
  <c r="J415" i="41"/>
  <c r="N415" i="41" s="1"/>
  <c r="J416" i="41"/>
  <c r="L416" i="41" s="1"/>
  <c r="J417" i="41"/>
  <c r="M417" i="41" s="1"/>
  <c r="J418" i="41"/>
  <c r="K418" i="41" s="1"/>
  <c r="J419" i="41"/>
  <c r="J420" i="41"/>
  <c r="L420" i="41" s="1"/>
  <c r="J421" i="41"/>
  <c r="M421" i="41" s="1"/>
  <c r="N421" i="41"/>
  <c r="J422" i="41"/>
  <c r="K422" i="41" s="1"/>
  <c r="J423" i="41"/>
  <c r="N423" i="41" s="1"/>
  <c r="J424" i="41"/>
  <c r="L424" i="41" s="1"/>
  <c r="J425" i="41"/>
  <c r="M425" i="41" s="1"/>
  <c r="J426" i="41"/>
  <c r="K426" i="41" s="1"/>
  <c r="J427" i="41"/>
  <c r="N427" i="41" s="1"/>
  <c r="J428" i="41"/>
  <c r="L428" i="41" s="1"/>
  <c r="J429" i="41"/>
  <c r="M429" i="41" s="1"/>
  <c r="J430" i="41"/>
  <c r="N430" i="41" s="1"/>
  <c r="J431" i="41"/>
  <c r="N431" i="41" s="1"/>
  <c r="J432" i="41"/>
  <c r="L432" i="41" s="1"/>
  <c r="J433" i="41"/>
  <c r="M433" i="41" s="1"/>
  <c r="J434" i="41"/>
  <c r="K434" i="41" s="1"/>
  <c r="J435" i="41"/>
  <c r="J436" i="41"/>
  <c r="L436" i="41" s="1"/>
  <c r="J437" i="41"/>
  <c r="M437" i="41" s="1"/>
  <c r="J438" i="41"/>
  <c r="K438" i="41" s="1"/>
  <c r="J439" i="41"/>
  <c r="N439" i="41" s="1"/>
  <c r="J440" i="41"/>
  <c r="L440" i="41" s="1"/>
  <c r="J441" i="41"/>
  <c r="M441" i="41" s="1"/>
  <c r="J442" i="41"/>
  <c r="M442" i="41" s="1"/>
  <c r="J443" i="41"/>
  <c r="N443" i="41" s="1"/>
  <c r="J444" i="41"/>
  <c r="L444" i="41" s="1"/>
  <c r="J445" i="41"/>
  <c r="M445" i="41" s="1"/>
  <c r="J446" i="41"/>
  <c r="K446" i="41" s="1"/>
  <c r="J447" i="41"/>
  <c r="N447" i="41" s="1"/>
  <c r="J448" i="41"/>
  <c r="L448" i="41" s="1"/>
  <c r="J449" i="41"/>
  <c r="M449" i="41" s="1"/>
  <c r="J450" i="41"/>
  <c r="K450" i="41" s="1"/>
  <c r="J451" i="41"/>
  <c r="J452" i="41"/>
  <c r="L452" i="41" s="1"/>
  <c r="J453" i="41"/>
  <c r="M453" i="41" s="1"/>
  <c r="J454" i="41"/>
  <c r="O454" i="41" s="1"/>
  <c r="J455" i="41"/>
  <c r="N455" i="41" s="1"/>
  <c r="J456" i="41"/>
  <c r="L456" i="41" s="1"/>
  <c r="J457" i="41"/>
  <c r="M457" i="41" s="1"/>
  <c r="J458" i="41"/>
  <c r="K458" i="41" s="1"/>
  <c r="J459" i="41"/>
  <c r="N459" i="41" s="1"/>
  <c r="J460" i="41"/>
  <c r="J461" i="41"/>
  <c r="M461" i="41" s="1"/>
  <c r="J462" i="41"/>
  <c r="K462" i="41" s="1"/>
  <c r="J463" i="41"/>
  <c r="M463" i="41" s="1"/>
  <c r="J464" i="41"/>
  <c r="J465" i="41"/>
  <c r="M465" i="41" s="1"/>
  <c r="J466" i="41"/>
  <c r="L466" i="41" s="1"/>
  <c r="J467" i="41"/>
  <c r="M467" i="41" s="1"/>
  <c r="J468" i="41"/>
  <c r="J469" i="41"/>
  <c r="M469" i="41" s="1"/>
  <c r="J470" i="41"/>
  <c r="K470" i="41" s="1"/>
  <c r="J471" i="41"/>
  <c r="N471" i="41" s="1"/>
  <c r="J472" i="41"/>
  <c r="J473" i="41"/>
  <c r="M473" i="41" s="1"/>
  <c r="J474" i="41"/>
  <c r="K474" i="41" s="1"/>
  <c r="J475" i="41"/>
  <c r="M475" i="41" s="1"/>
  <c r="J476" i="41"/>
  <c r="J477" i="41"/>
  <c r="M477" i="41" s="1"/>
  <c r="J478" i="41"/>
  <c r="K478" i="41" s="1"/>
  <c r="J479" i="41"/>
  <c r="M479" i="41" s="1"/>
  <c r="J480" i="41"/>
  <c r="J481" i="41"/>
  <c r="M481" i="41" s="1"/>
  <c r="J482" i="41"/>
  <c r="K482" i="41" s="1"/>
  <c r="J483" i="41"/>
  <c r="M483" i="41" s="1"/>
  <c r="J484" i="41"/>
  <c r="J485" i="41"/>
  <c r="M485" i="41" s="1"/>
  <c r="J486" i="41"/>
  <c r="K486" i="41" s="1"/>
  <c r="J487" i="41"/>
  <c r="M487" i="41" s="1"/>
  <c r="J488" i="41"/>
  <c r="J489" i="41"/>
  <c r="M489" i="41" s="1"/>
  <c r="J490" i="41"/>
  <c r="K490" i="41" s="1"/>
  <c r="J491" i="41"/>
  <c r="M491" i="41" s="1"/>
  <c r="J492" i="41"/>
  <c r="J493" i="41"/>
  <c r="M493" i="41" s="1"/>
  <c r="J494" i="41"/>
  <c r="K494" i="41" s="1"/>
  <c r="J495" i="41"/>
  <c r="M495" i="41" s="1"/>
  <c r="J496" i="41"/>
  <c r="J497" i="41"/>
  <c r="M497" i="41" s="1"/>
  <c r="J498" i="41"/>
  <c r="M498" i="41" s="1"/>
  <c r="J499" i="41"/>
  <c r="M499" i="41" s="1"/>
  <c r="J500" i="41"/>
  <c r="J501" i="41"/>
  <c r="M501" i="41" s="1"/>
  <c r="J502" i="41"/>
  <c r="K502" i="41" s="1"/>
  <c r="J503" i="41"/>
  <c r="M503" i="41" s="1"/>
  <c r="J504" i="41"/>
  <c r="J505" i="41"/>
  <c r="M505" i="41" s="1"/>
  <c r="J506" i="41"/>
  <c r="K506" i="41" s="1"/>
  <c r="J507" i="41"/>
  <c r="M507" i="41" s="1"/>
  <c r="J508" i="41"/>
  <c r="J509" i="41"/>
  <c r="M509" i="41" s="1"/>
  <c r="J510" i="41"/>
  <c r="K510" i="41" s="1"/>
  <c r="J511" i="41"/>
  <c r="M511" i="41" s="1"/>
  <c r="K12" i="41"/>
  <c r="O39" i="41" l="1"/>
  <c r="O424" i="41"/>
  <c r="O378" i="41"/>
  <c r="L449" i="41"/>
  <c r="O63" i="41"/>
  <c r="L430" i="41"/>
  <c r="O72" i="41"/>
  <c r="O425" i="41"/>
  <c r="O99" i="41"/>
  <c r="P318" i="41"/>
  <c r="N50" i="41"/>
  <c r="L318" i="41"/>
  <c r="O312" i="41"/>
  <c r="P149" i="41"/>
  <c r="L168" i="41"/>
  <c r="P313" i="41"/>
  <c r="K212" i="41"/>
  <c r="L378" i="41"/>
  <c r="O356" i="41"/>
  <c r="N149" i="41"/>
  <c r="N306" i="41"/>
  <c r="P212" i="41"/>
  <c r="N183" i="41"/>
  <c r="M176" i="41"/>
  <c r="O309" i="41"/>
  <c r="L309" i="41"/>
  <c r="K449" i="41"/>
  <c r="M422" i="41"/>
  <c r="M309" i="41"/>
  <c r="M306" i="41"/>
  <c r="P254" i="41"/>
  <c r="O183" i="41"/>
  <c r="K170" i="41"/>
  <c r="L245" i="41"/>
  <c r="K154" i="41"/>
  <c r="O498" i="41"/>
  <c r="P498" i="41"/>
  <c r="L498" i="41"/>
  <c r="N446" i="41"/>
  <c r="M323" i="41"/>
  <c r="M307" i="41"/>
  <c r="P229" i="41"/>
  <c r="K209" i="41"/>
  <c r="O104" i="41"/>
  <c r="O152" i="41"/>
  <c r="O148" i="41"/>
  <c r="K473" i="41"/>
  <c r="K335" i="41"/>
  <c r="P306" i="41"/>
  <c r="L286" i="41"/>
  <c r="O271" i="41"/>
  <c r="K152" i="41"/>
  <c r="L148" i="41"/>
  <c r="P103" i="41"/>
  <c r="N41" i="41"/>
  <c r="O481" i="41"/>
  <c r="N467" i="41"/>
  <c r="O408" i="41"/>
  <c r="N348" i="41"/>
  <c r="K260" i="41"/>
  <c r="K245" i="41"/>
  <c r="O212" i="41"/>
  <c r="K188" i="41"/>
  <c r="N176" i="41"/>
  <c r="N170" i="41"/>
  <c r="L52" i="41"/>
  <c r="L41" i="41"/>
  <c r="N486" i="41"/>
  <c r="M458" i="41"/>
  <c r="K384" i="41"/>
  <c r="M254" i="41"/>
  <c r="K247" i="41"/>
  <c r="O223" i="41"/>
  <c r="P216" i="41"/>
  <c r="N181" i="41"/>
  <c r="N104" i="41"/>
  <c r="N510" i="41"/>
  <c r="K498" i="41"/>
  <c r="O405" i="41"/>
  <c r="K378" i="41"/>
  <c r="N372" i="41"/>
  <c r="N300" i="41"/>
  <c r="M242" i="41"/>
  <c r="N136" i="41"/>
  <c r="N63" i="41"/>
  <c r="O257" i="41"/>
  <c r="P245" i="41"/>
  <c r="L136" i="41"/>
  <c r="P107" i="41"/>
  <c r="O96" i="41"/>
  <c r="N49" i="41"/>
  <c r="L489" i="41"/>
  <c r="K442" i="41"/>
  <c r="N422" i="41"/>
  <c r="O417" i="41"/>
  <c r="O381" i="41"/>
  <c r="M371" i="41"/>
  <c r="L317" i="41"/>
  <c r="O307" i="41"/>
  <c r="K276" i="41"/>
  <c r="M245" i="41"/>
  <c r="M209" i="41"/>
  <c r="P196" i="41"/>
  <c r="N120" i="41"/>
  <c r="K88" i="41"/>
  <c r="P41" i="41"/>
  <c r="N390" i="41"/>
  <c r="L348" i="41"/>
  <c r="N297" i="41"/>
  <c r="P276" i="41"/>
  <c r="M257" i="41"/>
  <c r="P221" i="41"/>
  <c r="O216" i="41"/>
  <c r="M183" i="41"/>
  <c r="L120" i="41"/>
  <c r="L107" i="41"/>
  <c r="L104" i="41"/>
  <c r="N96" i="41"/>
  <c r="O45" i="41"/>
  <c r="M510" i="41"/>
  <c r="L510" i="41"/>
  <c r="N498" i="41"/>
  <c r="O469" i="41"/>
  <c r="O457" i="41"/>
  <c r="K448" i="41"/>
  <c r="N436" i="41"/>
  <c r="M430" i="41"/>
  <c r="O416" i="41"/>
  <c r="M390" i="41"/>
  <c r="O384" i="41"/>
  <c r="O371" i="41"/>
  <c r="K348" i="41"/>
  <c r="L328" i="41"/>
  <c r="O317" i="41"/>
  <c r="M297" i="41"/>
  <c r="M286" i="41"/>
  <c r="O276" i="41"/>
  <c r="L257" i="41"/>
  <c r="O244" i="41"/>
  <c r="N221" i="41"/>
  <c r="K216" i="41"/>
  <c r="K197" i="41"/>
  <c r="L144" i="41"/>
  <c r="K120" i="41"/>
  <c r="K104" i="41"/>
  <c r="N88" i="41"/>
  <c r="P52" i="41"/>
  <c r="O49" i="41"/>
  <c r="K17" i="41"/>
  <c r="N17" i="41" s="1"/>
  <c r="N462" i="41"/>
  <c r="P108" i="41"/>
  <c r="O243" i="41"/>
  <c r="N108" i="41"/>
  <c r="N490" i="41"/>
  <c r="P449" i="41"/>
  <c r="O429" i="41"/>
  <c r="N378" i="41"/>
  <c r="O319" i="41"/>
  <c r="O295" i="41"/>
  <c r="O289" i="41"/>
  <c r="O285" i="41"/>
  <c r="P270" i="41"/>
  <c r="P258" i="41"/>
  <c r="K255" i="41"/>
  <c r="N245" i="41"/>
  <c r="M243" i="41"/>
  <c r="O239" i="41"/>
  <c r="N229" i="41"/>
  <c r="P210" i="41"/>
  <c r="O205" i="41"/>
  <c r="O196" i="41"/>
  <c r="K148" i="41"/>
  <c r="M128" i="41"/>
  <c r="K122" i="41"/>
  <c r="L108" i="41"/>
  <c r="O103" i="41"/>
  <c r="O98" i="41"/>
  <c r="O51" i="41"/>
  <c r="M490" i="41"/>
  <c r="L485" i="41"/>
  <c r="N454" i="41"/>
  <c r="N449" i="41"/>
  <c r="O433" i="41"/>
  <c r="N429" i="41"/>
  <c r="O413" i="41"/>
  <c r="M382" i="41"/>
  <c r="M378" i="41"/>
  <c r="O303" i="41"/>
  <c r="K289" i="41"/>
  <c r="K285" i="41"/>
  <c r="P274" i="41"/>
  <c r="M258" i="41"/>
  <c r="P249" i="41"/>
  <c r="N233" i="41"/>
  <c r="M205" i="41"/>
  <c r="P169" i="41"/>
  <c r="O163" i="41"/>
  <c r="P111" i="41"/>
  <c r="K108" i="41"/>
  <c r="P104" i="41"/>
  <c r="N62" i="41"/>
  <c r="K55" i="41"/>
  <c r="N51" i="41"/>
  <c r="N47" i="41"/>
  <c r="P510" i="41"/>
  <c r="M506" i="41"/>
  <c r="L478" i="41"/>
  <c r="M454" i="41"/>
  <c r="O445" i="41"/>
  <c r="L413" i="41"/>
  <c r="M386" i="41"/>
  <c r="O348" i="41"/>
  <c r="L277" i="41"/>
  <c r="N274" i="41"/>
  <c r="L233" i="41"/>
  <c r="L205" i="41"/>
  <c r="M199" i="41"/>
  <c r="P189" i="41"/>
  <c r="O111" i="41"/>
  <c r="N85" i="41"/>
  <c r="N79" i="41"/>
  <c r="O138" i="41"/>
  <c r="K136" i="41"/>
  <c r="P120" i="41"/>
  <c r="P117" i="41"/>
  <c r="O108" i="41"/>
  <c r="P85" i="41"/>
  <c r="O57" i="41"/>
  <c r="K49" i="41"/>
  <c r="P45" i="41"/>
  <c r="O41" i="41"/>
  <c r="N503" i="41"/>
  <c r="N499" i="41"/>
  <c r="N481" i="41"/>
  <c r="M462" i="41"/>
  <c r="L454" i="41"/>
  <c r="P442" i="41"/>
  <c r="N408" i="41"/>
  <c r="M394" i="41"/>
  <c r="P345" i="41"/>
  <c r="N343" i="41"/>
  <c r="N338" i="41"/>
  <c r="O327" i="41"/>
  <c r="M313" i="41"/>
  <c r="N189" i="41"/>
  <c r="O180" i="41"/>
  <c r="K176" i="41"/>
  <c r="N165" i="41"/>
  <c r="N506" i="41"/>
  <c r="M471" i="41"/>
  <c r="K466" i="41"/>
  <c r="K454" i="41"/>
  <c r="O449" i="41"/>
  <c r="P446" i="41"/>
  <c r="L442" i="41"/>
  <c r="O421" i="41"/>
  <c r="K408" i="41"/>
  <c r="N398" i="41"/>
  <c r="L394" i="41"/>
  <c r="O389" i="41"/>
  <c r="O373" i="41"/>
  <c r="M366" i="41"/>
  <c r="P357" i="41"/>
  <c r="O345" i="41"/>
  <c r="K327" i="41"/>
  <c r="L313" i="41"/>
  <c r="P296" i="41"/>
  <c r="O279" i="41"/>
  <c r="M274" i="41"/>
  <c r="M270" i="41"/>
  <c r="P204" i="41"/>
  <c r="P200" i="41"/>
  <c r="P197" i="41"/>
  <c r="M189" i="41"/>
  <c r="P172" i="41"/>
  <c r="M79" i="41"/>
  <c r="P64" i="41"/>
  <c r="N52" i="41"/>
  <c r="P50" i="41"/>
  <c r="L45" i="41"/>
  <c r="M41" i="41"/>
  <c r="P482" i="41"/>
  <c r="P473" i="41"/>
  <c r="P369" i="41"/>
  <c r="N345" i="41"/>
  <c r="O333" i="41"/>
  <c r="P290" i="41"/>
  <c r="P265" i="41"/>
  <c r="N204" i="41"/>
  <c r="O200" i="41"/>
  <c r="O197" i="41"/>
  <c r="L189" i="41"/>
  <c r="N185" i="41"/>
  <c r="P175" i="41"/>
  <c r="N172" i="41"/>
  <c r="P164" i="41"/>
  <c r="N152" i="41"/>
  <c r="M149" i="41"/>
  <c r="P136" i="41"/>
  <c r="O128" i="41"/>
  <c r="N73" i="41"/>
  <c r="O69" i="41"/>
  <c r="O64" i="41"/>
  <c r="O482" i="41"/>
  <c r="O473" i="41"/>
  <c r="N465" i="41"/>
  <c r="N453" i="41"/>
  <c r="O437" i="41"/>
  <c r="N424" i="41"/>
  <c r="K421" i="41"/>
  <c r="N410" i="41"/>
  <c r="K397" i="41"/>
  <c r="N384" i="41"/>
  <c r="O372" i="41"/>
  <c r="N369" i="41"/>
  <c r="O365" i="41"/>
  <c r="M345" i="41"/>
  <c r="N333" i="41"/>
  <c r="N290" i="41"/>
  <c r="O287" i="41"/>
  <c r="O269" i="41"/>
  <c r="N265" i="41"/>
  <c r="N258" i="41"/>
  <c r="P244" i="41"/>
  <c r="P226" i="41"/>
  <c r="L218" i="41"/>
  <c r="K204" i="41"/>
  <c r="K200" i="41"/>
  <c r="N197" i="41"/>
  <c r="O195" i="41"/>
  <c r="K189" i="41"/>
  <c r="K185" i="41"/>
  <c r="O175" i="41"/>
  <c r="L172" i="41"/>
  <c r="P168" i="41"/>
  <c r="N164" i="41"/>
  <c r="O160" i="41"/>
  <c r="L152" i="41"/>
  <c r="O136" i="41"/>
  <c r="L133" i="41"/>
  <c r="N128" i="41"/>
  <c r="M110" i="41"/>
  <c r="O102" i="41"/>
  <c r="M73" i="41"/>
  <c r="N69" i="41"/>
  <c r="K52" i="41"/>
  <c r="P36" i="41"/>
  <c r="O501" i="41"/>
  <c r="O485" i="41"/>
  <c r="N482" i="41"/>
  <c r="N473" i="41"/>
  <c r="P454" i="41"/>
  <c r="O441" i="41"/>
  <c r="N406" i="41"/>
  <c r="O401" i="41"/>
  <c r="M369" i="41"/>
  <c r="M365" i="41"/>
  <c r="L345" i="41"/>
  <c r="L333" i="41"/>
  <c r="O308" i="41"/>
  <c r="M290" i="41"/>
  <c r="O277" i="41"/>
  <c r="O275" i="41"/>
  <c r="M269" i="41"/>
  <c r="M265" i="41"/>
  <c r="P260" i="41"/>
  <c r="N226" i="41"/>
  <c r="M197" i="41"/>
  <c r="M195" i="41"/>
  <c r="N175" i="41"/>
  <c r="M164" i="41"/>
  <c r="M160" i="41"/>
  <c r="O154" i="41"/>
  <c r="P144" i="41"/>
  <c r="L139" i="41"/>
  <c r="M54" i="41"/>
  <c r="P46" i="41"/>
  <c r="L505" i="41"/>
  <c r="P494" i="41"/>
  <c r="K505" i="41"/>
  <c r="N501" i="41"/>
  <c r="N494" i="41"/>
  <c r="N489" i="41"/>
  <c r="N485" i="41"/>
  <c r="M482" i="41"/>
  <c r="L473" i="41"/>
  <c r="N458" i="41"/>
  <c r="N441" i="41"/>
  <c r="O436" i="41"/>
  <c r="K409" i="41"/>
  <c r="M406" i="41"/>
  <c r="L401" i="41"/>
  <c r="N396" i="41"/>
  <c r="N386" i="41"/>
  <c r="L369" i="41"/>
  <c r="L365" i="41"/>
  <c r="O351" i="41"/>
  <c r="K340" i="41"/>
  <c r="K333" i="41"/>
  <c r="P328" i="41"/>
  <c r="K308" i="41"/>
  <c r="K301" i="41"/>
  <c r="P297" i="41"/>
  <c r="M277" i="41"/>
  <c r="M275" i="41"/>
  <c r="L269" i="41"/>
  <c r="L265" i="41"/>
  <c r="O260" i="41"/>
  <c r="M226" i="41"/>
  <c r="N205" i="41"/>
  <c r="O188" i="41"/>
  <c r="P181" i="41"/>
  <c r="O176" i="41"/>
  <c r="L175" i="41"/>
  <c r="L160" i="41"/>
  <c r="N154" i="41"/>
  <c r="M148" i="41"/>
  <c r="N144" i="41"/>
  <c r="K139" i="41"/>
  <c r="N132" i="41"/>
  <c r="M263" i="41"/>
  <c r="K263" i="41"/>
  <c r="P151" i="41"/>
  <c r="K151" i="41"/>
  <c r="M92" i="41"/>
  <c r="K92" i="41"/>
  <c r="L92" i="41"/>
  <c r="N92" i="41"/>
  <c r="O92" i="41"/>
  <c r="P92" i="41"/>
  <c r="O259" i="41"/>
  <c r="K259" i="41"/>
  <c r="K166" i="41"/>
  <c r="O166" i="41"/>
  <c r="K48" i="41"/>
  <c r="L48" i="41"/>
  <c r="O48" i="41"/>
  <c r="P48" i="41"/>
  <c r="L501" i="41"/>
  <c r="K489" i="41"/>
  <c r="N470" i="41"/>
  <c r="O465" i="41"/>
  <c r="L462" i="41"/>
  <c r="L458" i="41"/>
  <c r="O452" i="41"/>
  <c r="N438" i="41"/>
  <c r="K430" i="41"/>
  <c r="L421" i="41"/>
  <c r="P418" i="41"/>
  <c r="N417" i="41"/>
  <c r="N413" i="41"/>
  <c r="M410" i="41"/>
  <c r="L406" i="41"/>
  <c r="N401" i="41"/>
  <c r="M398" i="41"/>
  <c r="K390" i="41"/>
  <c r="K382" i="41"/>
  <c r="N382" i="41"/>
  <c r="M356" i="41"/>
  <c r="P356" i="41"/>
  <c r="M325" i="41"/>
  <c r="K325" i="41"/>
  <c r="N325" i="41"/>
  <c r="O325" i="41"/>
  <c r="P325" i="41"/>
  <c r="L220" i="41"/>
  <c r="O220" i="41"/>
  <c r="L201" i="41"/>
  <c r="N201" i="41"/>
  <c r="N173" i="41"/>
  <c r="L173" i="41"/>
  <c r="O127" i="41"/>
  <c r="K127" i="41"/>
  <c r="M38" i="41"/>
  <c r="P38" i="41"/>
  <c r="M33" i="41"/>
  <c r="N33" i="41"/>
  <c r="O33" i="41"/>
  <c r="P33" i="41"/>
  <c r="K33" i="41"/>
  <c r="L225" i="41"/>
  <c r="N225" i="41"/>
  <c r="N329" i="41"/>
  <c r="O329" i="41"/>
  <c r="P329" i="41"/>
  <c r="L329" i="41"/>
  <c r="M97" i="41"/>
  <c r="P97" i="41"/>
  <c r="O418" i="41"/>
  <c r="M393" i="41"/>
  <c r="O393" i="41"/>
  <c r="K324" i="41"/>
  <c r="O324" i="41"/>
  <c r="M316" i="41"/>
  <c r="O316" i="41"/>
  <c r="L316" i="41"/>
  <c r="L302" i="41"/>
  <c r="M302" i="41"/>
  <c r="P302" i="41"/>
  <c r="M284" i="41"/>
  <c r="L284" i="41"/>
  <c r="N284" i="41"/>
  <c r="O284" i="41"/>
  <c r="K273" i="41"/>
  <c r="L273" i="41"/>
  <c r="M273" i="41"/>
  <c r="N273" i="41"/>
  <c r="O273" i="41"/>
  <c r="M261" i="41"/>
  <c r="N261" i="41"/>
  <c r="O261" i="41"/>
  <c r="P261" i="41"/>
  <c r="K261" i="41"/>
  <c r="P238" i="41"/>
  <c r="L238" i="41"/>
  <c r="M232" i="41"/>
  <c r="K232" i="41"/>
  <c r="O232" i="41"/>
  <c r="P232" i="41"/>
  <c r="M61" i="41"/>
  <c r="N61" i="41"/>
  <c r="O61" i="41"/>
  <c r="P61" i="41"/>
  <c r="K61" i="41"/>
  <c r="K84" i="41"/>
  <c r="L84" i="41"/>
  <c r="M84" i="41"/>
  <c r="N84" i="41"/>
  <c r="O84" i="41"/>
  <c r="P434" i="41"/>
  <c r="N418" i="41"/>
  <c r="P409" i="41"/>
  <c r="P397" i="41"/>
  <c r="L396" i="41"/>
  <c r="K396" i="41"/>
  <c r="O357" i="41"/>
  <c r="K355" i="41"/>
  <c r="M355" i="41"/>
  <c r="O332" i="41"/>
  <c r="L332" i="41"/>
  <c r="M193" i="41"/>
  <c r="N193" i="41"/>
  <c r="O193" i="41"/>
  <c r="P193" i="41"/>
  <c r="K193" i="41"/>
  <c r="O135" i="41"/>
  <c r="P135" i="41"/>
  <c r="M112" i="41"/>
  <c r="N112" i="41"/>
  <c r="L100" i="41"/>
  <c r="M100" i="41"/>
  <c r="M364" i="41"/>
  <c r="O364" i="41"/>
  <c r="P364" i="41"/>
  <c r="K364" i="41"/>
  <c r="M385" i="41"/>
  <c r="K385" i="41"/>
  <c r="K359" i="41"/>
  <c r="M359" i="41"/>
  <c r="M494" i="41"/>
  <c r="N487" i="41"/>
  <c r="L482" i="41"/>
  <c r="P478" i="41"/>
  <c r="N474" i="41"/>
  <c r="N469" i="41"/>
  <c r="N466" i="41"/>
  <c r="N450" i="41"/>
  <c r="M446" i="41"/>
  <c r="O442" i="41"/>
  <c r="N437" i="41"/>
  <c r="N434" i="41"/>
  <c r="P430" i="41"/>
  <c r="N425" i="41"/>
  <c r="O420" i="41"/>
  <c r="M418" i="41"/>
  <c r="O412" i="41"/>
  <c r="O409" i="41"/>
  <c r="O400" i="41"/>
  <c r="O397" i="41"/>
  <c r="N389" i="41"/>
  <c r="P385" i="41"/>
  <c r="P370" i="41"/>
  <c r="L361" i="41"/>
  <c r="N361" i="41"/>
  <c r="O361" i="41"/>
  <c r="K361" i="41"/>
  <c r="N357" i="41"/>
  <c r="P338" i="41"/>
  <c r="M338" i="41"/>
  <c r="L334" i="41"/>
  <c r="M334" i="41"/>
  <c r="M241" i="41"/>
  <c r="N241" i="41"/>
  <c r="O241" i="41"/>
  <c r="P241" i="41"/>
  <c r="K241" i="41"/>
  <c r="O211" i="41"/>
  <c r="K211" i="41"/>
  <c r="M106" i="41"/>
  <c r="N106" i="41"/>
  <c r="O106" i="41"/>
  <c r="O80" i="41"/>
  <c r="K80" i="41"/>
  <c r="L80" i="41"/>
  <c r="P80" i="41"/>
  <c r="K167" i="41"/>
  <c r="N167" i="41"/>
  <c r="O167" i="41"/>
  <c r="P167" i="41"/>
  <c r="N78" i="41"/>
  <c r="P78" i="41"/>
  <c r="P466" i="41"/>
  <c r="O466" i="41"/>
  <c r="P505" i="41"/>
  <c r="O505" i="41"/>
  <c r="O497" i="41"/>
  <c r="L494" i="41"/>
  <c r="P489" i="41"/>
  <c r="N478" i="41"/>
  <c r="M474" i="41"/>
  <c r="L469" i="41"/>
  <c r="M466" i="41"/>
  <c r="M450" i="41"/>
  <c r="O448" i="41"/>
  <c r="L446" i="41"/>
  <c r="N442" i="41"/>
  <c r="O440" i="41"/>
  <c r="L437" i="41"/>
  <c r="M434" i="41"/>
  <c r="O430" i="41"/>
  <c r="L425" i="41"/>
  <c r="N420" i="41"/>
  <c r="L418" i="41"/>
  <c r="N412" i="41"/>
  <c r="N409" i="41"/>
  <c r="N400" i="41"/>
  <c r="N397" i="41"/>
  <c r="P394" i="41"/>
  <c r="P390" i="41"/>
  <c r="O385" i="41"/>
  <c r="M377" i="41"/>
  <c r="N377" i="41"/>
  <c r="M373" i="41"/>
  <c r="N373" i="41"/>
  <c r="N370" i="41"/>
  <c r="O367" i="41"/>
  <c r="P365" i="41"/>
  <c r="N365" i="41"/>
  <c r="N354" i="41"/>
  <c r="P354" i="41"/>
  <c r="M341" i="41"/>
  <c r="L341" i="41"/>
  <c r="K305" i="41"/>
  <c r="L305" i="41"/>
  <c r="M305" i="41"/>
  <c r="N305" i="41"/>
  <c r="O305" i="41"/>
  <c r="K281" i="41"/>
  <c r="L281" i="41"/>
  <c r="M281" i="41"/>
  <c r="N281" i="41"/>
  <c r="P281" i="41"/>
  <c r="P222" i="41"/>
  <c r="L222" i="41"/>
  <c r="K140" i="41"/>
  <c r="L140" i="41"/>
  <c r="M140" i="41"/>
  <c r="N140" i="41"/>
  <c r="O140" i="41"/>
  <c r="M124" i="41"/>
  <c r="N124" i="41"/>
  <c r="O124" i="41"/>
  <c r="P124" i="41"/>
  <c r="K124" i="41"/>
  <c r="M116" i="41"/>
  <c r="N116" i="41"/>
  <c r="O116" i="41"/>
  <c r="P116" i="41"/>
  <c r="K116" i="41"/>
  <c r="N105" i="41"/>
  <c r="P105" i="41"/>
  <c r="M58" i="41"/>
  <c r="N58" i="41"/>
  <c r="P58" i="41"/>
  <c r="M42" i="41"/>
  <c r="N42" i="41"/>
  <c r="O35" i="41"/>
  <c r="K349" i="41"/>
  <c r="M349" i="41"/>
  <c r="N505" i="41"/>
  <c r="N497" i="41"/>
  <c r="O489" i="41"/>
  <c r="N483" i="41"/>
  <c r="M478" i="41"/>
  <c r="P462" i="41"/>
  <c r="P458" i="41"/>
  <c r="O453" i="41"/>
  <c r="N448" i="41"/>
  <c r="L434" i="41"/>
  <c r="O428" i="41"/>
  <c r="P421" i="41"/>
  <c r="K420" i="41"/>
  <c r="L409" i="41"/>
  <c r="P406" i="41"/>
  <c r="L397" i="41"/>
  <c r="N394" i="41"/>
  <c r="O390" i="41"/>
  <c r="O388" i="41"/>
  <c r="N385" i="41"/>
  <c r="P382" i="41"/>
  <c r="O376" i="41"/>
  <c r="N364" i="41"/>
  <c r="O359" i="41"/>
  <c r="K357" i="41"/>
  <c r="L357" i="41"/>
  <c r="O353" i="41"/>
  <c r="N349" i="41"/>
  <c r="L346" i="41"/>
  <c r="P346" i="41"/>
  <c r="O344" i="41"/>
  <c r="M337" i="41"/>
  <c r="K337" i="41"/>
  <c r="N337" i="41"/>
  <c r="P337" i="41"/>
  <c r="M329" i="41"/>
  <c r="N322" i="41"/>
  <c r="P322" i="41"/>
  <c r="L322" i="41"/>
  <c r="O280" i="41"/>
  <c r="P280" i="41"/>
  <c r="O263" i="41"/>
  <c r="P234" i="41"/>
  <c r="L234" i="41"/>
  <c r="P225" i="41"/>
  <c r="M213" i="41"/>
  <c r="N213" i="41"/>
  <c r="O213" i="41"/>
  <c r="P213" i="41"/>
  <c r="K213" i="41"/>
  <c r="P171" i="41"/>
  <c r="L171" i="41"/>
  <c r="P84" i="41"/>
  <c r="M65" i="41"/>
  <c r="N65" i="41"/>
  <c r="O65" i="41"/>
  <c r="P65" i="41"/>
  <c r="K65" i="41"/>
  <c r="P348" i="41"/>
  <c r="P333" i="41"/>
  <c r="N309" i="41"/>
  <c r="O301" i="41"/>
  <c r="N277" i="41"/>
  <c r="N269" i="41"/>
  <c r="N257" i="41"/>
  <c r="L209" i="41"/>
  <c r="P205" i="41"/>
  <c r="O204" i="41"/>
  <c r="N188" i="41"/>
  <c r="M185" i="41"/>
  <c r="O170" i="41"/>
  <c r="N168" i="41"/>
  <c r="N160" i="41"/>
  <c r="P152" i="41"/>
  <c r="N148" i="41"/>
  <c r="P128" i="41"/>
  <c r="O120" i="41"/>
  <c r="P96" i="41"/>
  <c r="L88" i="41"/>
  <c r="O79" i="41"/>
  <c r="P69" i="41"/>
  <c r="P57" i="41"/>
  <c r="O52" i="41"/>
  <c r="L49" i="41"/>
  <c r="O47" i="41"/>
  <c r="N45" i="41"/>
  <c r="N57" i="41"/>
  <c r="K45" i="41"/>
  <c r="O36" i="41"/>
  <c r="K323" i="41"/>
  <c r="K309" i="41"/>
  <c r="K277" i="41"/>
  <c r="K269" i="41"/>
  <c r="K257" i="41"/>
  <c r="K244" i="41"/>
  <c r="O236" i="41"/>
  <c r="K196" i="41"/>
  <c r="N162" i="41"/>
  <c r="K160" i="41"/>
  <c r="M96" i="41"/>
  <c r="M69" i="41"/>
  <c r="M57" i="41"/>
  <c r="N36" i="41"/>
  <c r="P209" i="41"/>
  <c r="L128" i="41"/>
  <c r="L111" i="41"/>
  <c r="L96" i="41"/>
  <c r="O71" i="41"/>
  <c r="L69" i="41"/>
  <c r="L57" i="41"/>
  <c r="L36" i="41"/>
  <c r="N313" i="41"/>
  <c r="P308" i="41"/>
  <c r="L300" i="41"/>
  <c r="L297" i="41"/>
  <c r="N293" i="41"/>
  <c r="O209" i="41"/>
  <c r="O207" i="41"/>
  <c r="L202" i="41"/>
  <c r="L181" i="41"/>
  <c r="K175" i="41"/>
  <c r="M169" i="41"/>
  <c r="K119" i="41"/>
  <c r="K111" i="41"/>
  <c r="P88" i="41"/>
  <c r="P49" i="41"/>
  <c r="K36" i="41"/>
  <c r="P188" i="41"/>
  <c r="O185" i="41"/>
  <c r="O88" i="41"/>
  <c r="M25" i="41"/>
  <c r="M27" i="41"/>
  <c r="O493" i="41"/>
  <c r="O461" i="41"/>
  <c r="N402" i="41"/>
  <c r="O321" i="41"/>
  <c r="P250" i="41"/>
  <c r="L250" i="41"/>
  <c r="N131" i="41"/>
  <c r="L131" i="41"/>
  <c r="O131" i="41"/>
  <c r="N511" i="41"/>
  <c r="O510" i="41"/>
  <c r="N509" i="41"/>
  <c r="P506" i="41"/>
  <c r="L506" i="41"/>
  <c r="M502" i="41"/>
  <c r="P501" i="41"/>
  <c r="K501" i="41"/>
  <c r="L497" i="41"/>
  <c r="N495" i="41"/>
  <c r="O494" i="41"/>
  <c r="N493" i="41"/>
  <c r="P490" i="41"/>
  <c r="L490" i="41"/>
  <c r="M486" i="41"/>
  <c r="P485" i="41"/>
  <c r="K485" i="41"/>
  <c r="L481" i="41"/>
  <c r="N479" i="41"/>
  <c r="O478" i="41"/>
  <c r="N477" i="41"/>
  <c r="P474" i="41"/>
  <c r="L474" i="41"/>
  <c r="M470" i="41"/>
  <c r="P469" i="41"/>
  <c r="K469" i="41"/>
  <c r="L465" i="41"/>
  <c r="N463" i="41"/>
  <c r="O462" i="41"/>
  <c r="N461" i="41"/>
  <c r="O458" i="41"/>
  <c r="N457" i="41"/>
  <c r="O456" i="41"/>
  <c r="L453" i="41"/>
  <c r="N452" i="41"/>
  <c r="P450" i="41"/>
  <c r="L450" i="41"/>
  <c r="O446" i="41"/>
  <c r="N445" i="41"/>
  <c r="O444" i="41"/>
  <c r="L441" i="41"/>
  <c r="N440" i="41"/>
  <c r="M438" i="41"/>
  <c r="P437" i="41"/>
  <c r="K437" i="41"/>
  <c r="K436" i="41"/>
  <c r="O434" i="41"/>
  <c r="N433" i="41"/>
  <c r="O432" i="41"/>
  <c r="L429" i="41"/>
  <c r="N428" i="41"/>
  <c r="M426" i="41"/>
  <c r="P425" i="41"/>
  <c r="K425" i="41"/>
  <c r="K424" i="41"/>
  <c r="P422" i="41"/>
  <c r="L422" i="41"/>
  <c r="L417" i="41"/>
  <c r="N416" i="41"/>
  <c r="M414" i="41"/>
  <c r="P413" i="41"/>
  <c r="K413" i="41"/>
  <c r="K412" i="41"/>
  <c r="P410" i="41"/>
  <c r="L410" i="41"/>
  <c r="O406" i="41"/>
  <c r="N405" i="41"/>
  <c r="O404" i="41"/>
  <c r="M402" i="41"/>
  <c r="P401" i="41"/>
  <c r="K401" i="41"/>
  <c r="K400" i="41"/>
  <c r="P398" i="41"/>
  <c r="L398" i="41"/>
  <c r="O394" i="41"/>
  <c r="N393" i="41"/>
  <c r="O392" i="41"/>
  <c r="L389" i="41"/>
  <c r="N388" i="41"/>
  <c r="P386" i="41"/>
  <c r="L386" i="41"/>
  <c r="O382" i="41"/>
  <c r="N381" i="41"/>
  <c r="O380" i="41"/>
  <c r="L377" i="41"/>
  <c r="N376" i="41"/>
  <c r="M374" i="41"/>
  <c r="P373" i="41"/>
  <c r="K373" i="41"/>
  <c r="K372" i="41"/>
  <c r="M370" i="41"/>
  <c r="O369" i="41"/>
  <c r="L366" i="41"/>
  <c r="L364" i="41"/>
  <c r="P361" i="41"/>
  <c r="O360" i="41"/>
  <c r="L354" i="41"/>
  <c r="N353" i="41"/>
  <c r="L349" i="41"/>
  <c r="P349" i="41"/>
  <c r="K343" i="41"/>
  <c r="P341" i="41"/>
  <c r="K341" i="41"/>
  <c r="M340" i="41"/>
  <c r="P340" i="41"/>
  <c r="L337" i="41"/>
  <c r="M332" i="41"/>
  <c r="K332" i="41"/>
  <c r="P332" i="41"/>
  <c r="N327" i="41"/>
  <c r="L325" i="41"/>
  <c r="N321" i="41"/>
  <c r="P317" i="41"/>
  <c r="K317" i="41"/>
  <c r="L314" i="41"/>
  <c r="P314" i="41"/>
  <c r="M312" i="41"/>
  <c r="K312" i="41"/>
  <c r="L312" i="41"/>
  <c r="M295" i="41"/>
  <c r="N295" i="41"/>
  <c r="M279" i="41"/>
  <c r="N279" i="41"/>
  <c r="L266" i="41"/>
  <c r="P266" i="41"/>
  <c r="M252" i="41"/>
  <c r="K252" i="41"/>
  <c r="P252" i="41"/>
  <c r="L252" i="41"/>
  <c r="N252" i="41"/>
  <c r="O252" i="41"/>
  <c r="K237" i="41"/>
  <c r="O237" i="41"/>
  <c r="M237" i="41"/>
  <c r="L237" i="41"/>
  <c r="N237" i="41"/>
  <c r="P237" i="41"/>
  <c r="O509" i="41"/>
  <c r="N502" i="41"/>
  <c r="N426" i="41"/>
  <c r="N414" i="41"/>
  <c r="N374" i="41"/>
  <c r="P360" i="41"/>
  <c r="M311" i="41"/>
  <c r="N311" i="41"/>
  <c r="M292" i="41"/>
  <c r="O292" i="41"/>
  <c r="P292" i="41"/>
  <c r="M264" i="41"/>
  <c r="K264" i="41"/>
  <c r="L264" i="41"/>
  <c r="O264" i="41"/>
  <c r="M253" i="41"/>
  <c r="K253" i="41"/>
  <c r="P253" i="41"/>
  <c r="L253" i="41"/>
  <c r="N253" i="41"/>
  <c r="K215" i="41"/>
  <c r="N215" i="41"/>
  <c r="M215" i="41"/>
  <c r="O215" i="41"/>
  <c r="L509" i="41"/>
  <c r="N507" i="41"/>
  <c r="O506" i="41"/>
  <c r="P502" i="41"/>
  <c r="L502" i="41"/>
  <c r="P497" i="41"/>
  <c r="K497" i="41"/>
  <c r="L493" i="41"/>
  <c r="N491" i="41"/>
  <c r="O490" i="41"/>
  <c r="P486" i="41"/>
  <c r="L486" i="41"/>
  <c r="P481" i="41"/>
  <c r="K481" i="41"/>
  <c r="L477" i="41"/>
  <c r="N475" i="41"/>
  <c r="O474" i="41"/>
  <c r="P470" i="41"/>
  <c r="L470" i="41"/>
  <c r="P465" i="41"/>
  <c r="K465" i="41"/>
  <c r="L461" i="41"/>
  <c r="L457" i="41"/>
  <c r="N456" i="41"/>
  <c r="P453" i="41"/>
  <c r="K453" i="41"/>
  <c r="K452" i="41"/>
  <c r="O450" i="41"/>
  <c r="L445" i="41"/>
  <c r="N444" i="41"/>
  <c r="P441" i="41"/>
  <c r="K441" i="41"/>
  <c r="K440" i="41"/>
  <c r="P438" i="41"/>
  <c r="L438" i="41"/>
  <c r="L433" i="41"/>
  <c r="N432" i="41"/>
  <c r="P429" i="41"/>
  <c r="K429" i="41"/>
  <c r="K428" i="41"/>
  <c r="P426" i="41"/>
  <c r="L426" i="41"/>
  <c r="O422" i="41"/>
  <c r="P417" i="41"/>
  <c r="K417" i="41"/>
  <c r="K416" i="41"/>
  <c r="P414" i="41"/>
  <c r="L414" i="41"/>
  <c r="O410" i="41"/>
  <c r="L405" i="41"/>
  <c r="N404" i="41"/>
  <c r="P402" i="41"/>
  <c r="L402" i="41"/>
  <c r="O398" i="41"/>
  <c r="L393" i="41"/>
  <c r="N392" i="41"/>
  <c r="P389" i="41"/>
  <c r="K389" i="41"/>
  <c r="K388" i="41"/>
  <c r="O386" i="41"/>
  <c r="L381" i="41"/>
  <c r="N380" i="41"/>
  <c r="P377" i="41"/>
  <c r="K377" i="41"/>
  <c r="K376" i="41"/>
  <c r="P374" i="41"/>
  <c r="L374" i="41"/>
  <c r="P362" i="41"/>
  <c r="L360" i="41"/>
  <c r="M353" i="41"/>
  <c r="M350" i="41"/>
  <c r="M344" i="41"/>
  <c r="K344" i="41"/>
  <c r="M339" i="41"/>
  <c r="M324" i="41"/>
  <c r="P324" i="41"/>
  <c r="L321" i="41"/>
  <c r="O311" i="41"/>
  <c r="L298" i="41"/>
  <c r="P298" i="41"/>
  <c r="M296" i="41"/>
  <c r="K296" i="41"/>
  <c r="L296" i="41"/>
  <c r="L293" i="41"/>
  <c r="P293" i="41"/>
  <c r="M293" i="41"/>
  <c r="M291" i="41"/>
  <c r="O291" i="41"/>
  <c r="L282" i="41"/>
  <c r="P282" i="41"/>
  <c r="M280" i="41"/>
  <c r="K280" i="41"/>
  <c r="L280" i="41"/>
  <c r="M228" i="41"/>
  <c r="K228" i="41"/>
  <c r="P228" i="41"/>
  <c r="O228" i="41"/>
  <c r="P206" i="41"/>
  <c r="L206" i="41"/>
  <c r="M206" i="41"/>
  <c r="M184" i="41"/>
  <c r="K184" i="41"/>
  <c r="L184" i="41"/>
  <c r="O184" i="41"/>
  <c r="P184" i="41"/>
  <c r="M174" i="41"/>
  <c r="N174" i="41"/>
  <c r="O477" i="41"/>
  <c r="N12" i="41"/>
  <c r="P509" i="41"/>
  <c r="K509" i="41"/>
  <c r="O502" i="41"/>
  <c r="P493" i="41"/>
  <c r="K493" i="41"/>
  <c r="O486" i="41"/>
  <c r="P477" i="41"/>
  <c r="K477" i="41"/>
  <c r="O470" i="41"/>
  <c r="P461" i="41"/>
  <c r="K461" i="41"/>
  <c r="P457" i="41"/>
  <c r="K457" i="41"/>
  <c r="K456" i="41"/>
  <c r="P445" i="41"/>
  <c r="K445" i="41"/>
  <c r="K444" i="41"/>
  <c r="O438" i="41"/>
  <c r="P433" i="41"/>
  <c r="K433" i="41"/>
  <c r="K432" i="41"/>
  <c r="O426" i="41"/>
  <c r="O414" i="41"/>
  <c r="P405" i="41"/>
  <c r="K405" i="41"/>
  <c r="K404" i="41"/>
  <c r="O402" i="41"/>
  <c r="P393" i="41"/>
  <c r="K393" i="41"/>
  <c r="K392" i="41"/>
  <c r="P381" i="41"/>
  <c r="K381" i="41"/>
  <c r="K380" i="41"/>
  <c r="O374" i="41"/>
  <c r="K360" i="41"/>
  <c r="P353" i="41"/>
  <c r="K353" i="41"/>
  <c r="L350" i="41"/>
  <c r="P344" i="41"/>
  <c r="O343" i="41"/>
  <c r="N341" i="41"/>
  <c r="K339" i="41"/>
  <c r="P330" i="41"/>
  <c r="M328" i="41"/>
  <c r="K328" i="41"/>
  <c r="P321" i="41"/>
  <c r="K321" i="41"/>
  <c r="N317" i="41"/>
  <c r="K311" i="41"/>
  <c r="L301" i="41"/>
  <c r="P301" i="41"/>
  <c r="M301" i="41"/>
  <c r="O293" i="41"/>
  <c r="K292" i="41"/>
  <c r="L289" i="41"/>
  <c r="P289" i="41"/>
  <c r="M289" i="41"/>
  <c r="L285" i="41"/>
  <c r="P285" i="41"/>
  <c r="M285" i="41"/>
  <c r="M268" i="41"/>
  <c r="K268" i="41"/>
  <c r="P268" i="41"/>
  <c r="L268" i="41"/>
  <c r="N268" i="41"/>
  <c r="P264" i="41"/>
  <c r="O253" i="41"/>
  <c r="K191" i="41"/>
  <c r="O191" i="41"/>
  <c r="K249" i="41"/>
  <c r="O249" i="41"/>
  <c r="M248" i="41"/>
  <c r="L248" i="41"/>
  <c r="K231" i="41"/>
  <c r="N231" i="41"/>
  <c r="M217" i="41"/>
  <c r="K217" i="41"/>
  <c r="O217" i="41"/>
  <c r="N194" i="41"/>
  <c r="L194" i="41"/>
  <c r="L186" i="41"/>
  <c r="P186" i="41"/>
  <c r="M143" i="41"/>
  <c r="N143" i="41"/>
  <c r="K143" i="41"/>
  <c r="L143" i="41"/>
  <c r="O143" i="41"/>
  <c r="N137" i="41"/>
  <c r="M137" i="41"/>
  <c r="P137" i="41"/>
  <c r="N101" i="41"/>
  <c r="L101" i="41"/>
  <c r="M101" i="41"/>
  <c r="P101" i="41"/>
  <c r="M53" i="41"/>
  <c r="K53" i="41"/>
  <c r="O53" i="41"/>
  <c r="L53" i="41"/>
  <c r="P53" i="41"/>
  <c r="N53" i="41"/>
  <c r="P316" i="41"/>
  <c r="K316" i="41"/>
  <c r="O313" i="41"/>
  <c r="P300" i="41"/>
  <c r="K300" i="41"/>
  <c r="O297" i="41"/>
  <c r="P284" i="41"/>
  <c r="K284" i="41"/>
  <c r="O281" i="41"/>
  <c r="O265" i="41"/>
  <c r="N263" i="41"/>
  <c r="N249" i="41"/>
  <c r="P248" i="41"/>
  <c r="O247" i="41"/>
  <c r="P242" i="41"/>
  <c r="M233" i="41"/>
  <c r="K233" i="41"/>
  <c r="O233" i="41"/>
  <c r="K229" i="41"/>
  <c r="O229" i="41"/>
  <c r="M229" i="41"/>
  <c r="K227" i="41"/>
  <c r="O227" i="41"/>
  <c r="M220" i="41"/>
  <c r="N220" i="41"/>
  <c r="K220" i="41"/>
  <c r="P220" i="41"/>
  <c r="P217" i="41"/>
  <c r="K199" i="41"/>
  <c r="N199" i="41"/>
  <c r="P190" i="41"/>
  <c r="L190" i="41"/>
  <c r="L161" i="41"/>
  <c r="M161" i="41"/>
  <c r="P161" i="41"/>
  <c r="M129" i="41"/>
  <c r="L129" i="41"/>
  <c r="P129" i="41"/>
  <c r="M68" i="41"/>
  <c r="N68" i="41"/>
  <c r="K68" i="41"/>
  <c r="P68" i="41"/>
  <c r="L68" i="41"/>
  <c r="O68" i="41"/>
  <c r="M249" i="41"/>
  <c r="O248" i="41"/>
  <c r="M247" i="41"/>
  <c r="N242" i="41"/>
  <c r="M236" i="41"/>
  <c r="N236" i="41"/>
  <c r="K236" i="41"/>
  <c r="P236" i="41"/>
  <c r="O231" i="41"/>
  <c r="K225" i="41"/>
  <c r="O225" i="41"/>
  <c r="M225" i="41"/>
  <c r="K221" i="41"/>
  <c r="O221" i="41"/>
  <c r="M221" i="41"/>
  <c r="N217" i="41"/>
  <c r="N210" i="41"/>
  <c r="L210" i="41"/>
  <c r="M201" i="41"/>
  <c r="K201" i="41"/>
  <c r="O201" i="41"/>
  <c r="P194" i="41"/>
  <c r="M159" i="41"/>
  <c r="L159" i="41"/>
  <c r="K159" i="41"/>
  <c r="N159" i="41"/>
  <c r="O159" i="41"/>
  <c r="M156" i="41"/>
  <c r="K156" i="41"/>
  <c r="P156" i="41"/>
  <c r="L156" i="41"/>
  <c r="N156" i="41"/>
  <c r="L141" i="41"/>
  <c r="N141" i="41"/>
  <c r="M134" i="41"/>
  <c r="K134" i="41"/>
  <c r="O134" i="41"/>
  <c r="M77" i="41"/>
  <c r="K77" i="41"/>
  <c r="O77" i="41"/>
  <c r="L77" i="41"/>
  <c r="P77" i="41"/>
  <c r="N77" i="41"/>
  <c r="L232" i="41"/>
  <c r="L216" i="41"/>
  <c r="L204" i="41"/>
  <c r="L200" i="41"/>
  <c r="L188" i="41"/>
  <c r="P185" i="41"/>
  <c r="O181" i="41"/>
  <c r="K181" i="41"/>
  <c r="K180" i="41"/>
  <c r="P176" i="41"/>
  <c r="O172" i="41"/>
  <c r="K172" i="41"/>
  <c r="K171" i="41"/>
  <c r="O168" i="41"/>
  <c r="K168" i="41"/>
  <c r="M166" i="41"/>
  <c r="L165" i="41"/>
  <c r="N163" i="41"/>
  <c r="M142" i="41"/>
  <c r="N90" i="41"/>
  <c r="K90" i="41"/>
  <c r="M90" i="41"/>
  <c r="N74" i="41"/>
  <c r="L74" i="41"/>
  <c r="M74" i="41"/>
  <c r="M138" i="41"/>
  <c r="K138" i="41"/>
  <c r="N135" i="41"/>
  <c r="K135" i="41"/>
  <c r="L132" i="41"/>
  <c r="P132" i="41"/>
  <c r="K132" i="41"/>
  <c r="O132" i="41"/>
  <c r="N130" i="41"/>
  <c r="K130" i="41"/>
  <c r="M117" i="41"/>
  <c r="L117" i="41"/>
  <c r="L112" i="41"/>
  <c r="P112" i="41"/>
  <c r="K112" i="41"/>
  <c r="O112" i="41"/>
  <c r="N109" i="41"/>
  <c r="L109" i="41"/>
  <c r="M95" i="41"/>
  <c r="N95" i="41"/>
  <c r="K95" i="41"/>
  <c r="P95" i="41"/>
  <c r="L95" i="41"/>
  <c r="K87" i="41"/>
  <c r="P87" i="41"/>
  <c r="N44" i="41"/>
  <c r="O44" i="41"/>
  <c r="P180" i="41"/>
  <c r="P165" i="41"/>
  <c r="K164" i="41"/>
  <c r="O164" i="41"/>
  <c r="O162" i="41"/>
  <c r="K144" i="41"/>
  <c r="O144" i="41"/>
  <c r="N133" i="41"/>
  <c r="M133" i="41"/>
  <c r="M127" i="41"/>
  <c r="N127" i="41"/>
  <c r="L127" i="41"/>
  <c r="N122" i="41"/>
  <c r="M122" i="41"/>
  <c r="K60" i="41"/>
  <c r="N60" i="41"/>
  <c r="M37" i="41"/>
  <c r="K37" i="41"/>
  <c r="O37" i="41"/>
  <c r="L37" i="41"/>
  <c r="P37" i="41"/>
  <c r="N111" i="41"/>
  <c r="K106" i="41"/>
  <c r="M105" i="41"/>
  <c r="K103" i="41"/>
  <c r="K102" i="41"/>
  <c r="O100" i="41"/>
  <c r="K100" i="41"/>
  <c r="L99" i="41"/>
  <c r="K98" i="41"/>
  <c r="L97" i="41"/>
  <c r="L85" i="41"/>
  <c r="O73" i="41"/>
  <c r="K73" i="41"/>
  <c r="K63" i="41"/>
  <c r="L58" i="41"/>
  <c r="K47" i="41"/>
  <c r="L42" i="41"/>
  <c r="M29" i="41"/>
  <c r="O13" i="41"/>
  <c r="M13" i="41"/>
  <c r="P100" i="41"/>
  <c r="P73" i="41"/>
  <c r="O17" i="41"/>
  <c r="O25" i="41"/>
  <c r="L16" i="41"/>
  <c r="L17" i="41"/>
  <c r="L13" i="41"/>
  <c r="N31" i="41"/>
  <c r="M31" i="41"/>
  <c r="N29" i="41"/>
  <c r="L29" i="41"/>
  <c r="O29" i="41"/>
  <c r="P29" i="41" s="1"/>
  <c r="N28" i="41"/>
  <c r="M26" i="41"/>
  <c r="N25" i="41"/>
  <c r="K21" i="41"/>
  <c r="N21" i="41" s="1"/>
  <c r="P17" i="41"/>
  <c r="K20" i="41"/>
  <c r="O20" i="41" s="1"/>
  <c r="O16" i="41"/>
  <c r="M15" i="41"/>
  <c r="K15" i="41"/>
  <c r="N15" i="41" s="1"/>
  <c r="L12" i="41"/>
  <c r="M12" i="41"/>
  <c r="O12" i="41"/>
  <c r="L508" i="41"/>
  <c r="P508" i="41"/>
  <c r="M508" i="41"/>
  <c r="L504" i="41"/>
  <c r="P504" i="41"/>
  <c r="M504" i="41"/>
  <c r="L500" i="41"/>
  <c r="P500" i="41"/>
  <c r="M500" i="41"/>
  <c r="L496" i="41"/>
  <c r="P496" i="41"/>
  <c r="M496" i="41"/>
  <c r="L492" i="41"/>
  <c r="P492" i="41"/>
  <c r="M492" i="41"/>
  <c r="L488" i="41"/>
  <c r="P488" i="41"/>
  <c r="M488" i="41"/>
  <c r="L484" i="41"/>
  <c r="P484" i="41"/>
  <c r="M484" i="41"/>
  <c r="L480" i="41"/>
  <c r="P480" i="41"/>
  <c r="M480" i="41"/>
  <c r="L476" i="41"/>
  <c r="P476" i="41"/>
  <c r="M476" i="41"/>
  <c r="L472" i="41"/>
  <c r="P472" i="41"/>
  <c r="M472" i="41"/>
  <c r="L468" i="41"/>
  <c r="P468" i="41"/>
  <c r="M468" i="41"/>
  <c r="L464" i="41"/>
  <c r="P464" i="41"/>
  <c r="M464" i="41"/>
  <c r="L460" i="41"/>
  <c r="P460" i="41"/>
  <c r="M460" i="41"/>
  <c r="K451" i="41"/>
  <c r="O451" i="41"/>
  <c r="L451" i="41"/>
  <c r="P451" i="41"/>
  <c r="M451" i="41"/>
  <c r="K435" i="41"/>
  <c r="O435" i="41"/>
  <c r="L435" i="41"/>
  <c r="P435" i="41"/>
  <c r="M435" i="41"/>
  <c r="K419" i="41"/>
  <c r="O419" i="41"/>
  <c r="L419" i="41"/>
  <c r="P419" i="41"/>
  <c r="M419" i="41"/>
  <c r="K403" i="41"/>
  <c r="O403" i="41"/>
  <c r="L403" i="41"/>
  <c r="P403" i="41"/>
  <c r="M403" i="41"/>
  <c r="K387" i="41"/>
  <c r="O387" i="41"/>
  <c r="L387" i="41"/>
  <c r="P387" i="41"/>
  <c r="M387" i="41"/>
  <c r="M368" i="41"/>
  <c r="K368" i="41"/>
  <c r="P368" i="41"/>
  <c r="L368" i="41"/>
  <c r="N368" i="41"/>
  <c r="K358" i="41"/>
  <c r="O358" i="41"/>
  <c r="L358" i="41"/>
  <c r="M358" i="41"/>
  <c r="N358" i="41"/>
  <c r="L331" i="41"/>
  <c r="P331" i="41"/>
  <c r="K331" i="41"/>
  <c r="M331" i="41"/>
  <c r="N331" i="41"/>
  <c r="M304" i="41"/>
  <c r="K304" i="41"/>
  <c r="P304" i="41"/>
  <c r="L304" i="41"/>
  <c r="N304" i="41"/>
  <c r="K294" i="41"/>
  <c r="O294" i="41"/>
  <c r="L294" i="41"/>
  <c r="M294" i="41"/>
  <c r="N294" i="41"/>
  <c r="L267" i="41"/>
  <c r="P267" i="41"/>
  <c r="K267" i="41"/>
  <c r="M267" i="41"/>
  <c r="N267" i="41"/>
  <c r="M240" i="41"/>
  <c r="K240" i="41"/>
  <c r="P240" i="41"/>
  <c r="L240" i="41"/>
  <c r="N240" i="41"/>
  <c r="K230" i="41"/>
  <c r="O230" i="41"/>
  <c r="L230" i="41"/>
  <c r="M230" i="41"/>
  <c r="N230" i="41"/>
  <c r="L203" i="41"/>
  <c r="P203" i="41"/>
  <c r="K203" i="41"/>
  <c r="M203" i="41"/>
  <c r="N203" i="41"/>
  <c r="K14" i="41"/>
  <c r="O14" i="41" s="1"/>
  <c r="M14" i="41"/>
  <c r="N14" i="41"/>
  <c r="O508" i="41"/>
  <c r="O504" i="41"/>
  <c r="O500" i="41"/>
  <c r="O496" i="41"/>
  <c r="O492" i="41"/>
  <c r="O488" i="41"/>
  <c r="O484" i="41"/>
  <c r="O480" i="41"/>
  <c r="O476" i="41"/>
  <c r="O472" i="41"/>
  <c r="O468" i="41"/>
  <c r="O464" i="41"/>
  <c r="O460" i="41"/>
  <c r="K455" i="41"/>
  <c r="O455" i="41"/>
  <c r="L455" i="41"/>
  <c r="P455" i="41"/>
  <c r="M455" i="41"/>
  <c r="K439" i="41"/>
  <c r="O439" i="41"/>
  <c r="L439" i="41"/>
  <c r="P439" i="41"/>
  <c r="M439" i="41"/>
  <c r="K423" i="41"/>
  <c r="O423" i="41"/>
  <c r="L423" i="41"/>
  <c r="P423" i="41"/>
  <c r="M423" i="41"/>
  <c r="K407" i="41"/>
  <c r="O407" i="41"/>
  <c r="L407" i="41"/>
  <c r="P407" i="41"/>
  <c r="M407" i="41"/>
  <c r="K391" i="41"/>
  <c r="O391" i="41"/>
  <c r="L391" i="41"/>
  <c r="P391" i="41"/>
  <c r="M391" i="41"/>
  <c r="K375" i="41"/>
  <c r="O375" i="41"/>
  <c r="L375" i="41"/>
  <c r="P375" i="41"/>
  <c r="M375" i="41"/>
  <c r="M352" i="41"/>
  <c r="K352" i="41"/>
  <c r="P352" i="41"/>
  <c r="L352" i="41"/>
  <c r="N352" i="41"/>
  <c r="K342" i="41"/>
  <c r="O342" i="41"/>
  <c r="L342" i="41"/>
  <c r="M342" i="41"/>
  <c r="N342" i="41"/>
  <c r="L315" i="41"/>
  <c r="P315" i="41"/>
  <c r="K315" i="41"/>
  <c r="M315" i="41"/>
  <c r="N315" i="41"/>
  <c r="M288" i="41"/>
  <c r="K288" i="41"/>
  <c r="P288" i="41"/>
  <c r="L288" i="41"/>
  <c r="N288" i="41"/>
  <c r="K278" i="41"/>
  <c r="O278" i="41"/>
  <c r="L278" i="41"/>
  <c r="M278" i="41"/>
  <c r="N278" i="41"/>
  <c r="L251" i="41"/>
  <c r="P251" i="41"/>
  <c r="K251" i="41"/>
  <c r="M251" i="41"/>
  <c r="N251" i="41"/>
  <c r="M224" i="41"/>
  <c r="K224" i="41"/>
  <c r="P224" i="41"/>
  <c r="L224" i="41"/>
  <c r="N224" i="41"/>
  <c r="K214" i="41"/>
  <c r="O214" i="41"/>
  <c r="L214" i="41"/>
  <c r="M214" i="41"/>
  <c r="N214" i="41"/>
  <c r="L187" i="41"/>
  <c r="P187" i="41"/>
  <c r="K187" i="41"/>
  <c r="M187" i="41"/>
  <c r="N187" i="41"/>
  <c r="L158" i="41"/>
  <c r="P158" i="41"/>
  <c r="K158" i="41"/>
  <c r="M158" i="41"/>
  <c r="N158" i="41"/>
  <c r="O158" i="41"/>
  <c r="L126" i="41"/>
  <c r="P126" i="41"/>
  <c r="K126" i="41"/>
  <c r="M126" i="41"/>
  <c r="N126" i="41"/>
  <c r="O126" i="41"/>
  <c r="L94" i="41"/>
  <c r="P94" i="41"/>
  <c r="K94" i="41"/>
  <c r="M94" i="41"/>
  <c r="N94" i="41"/>
  <c r="O94" i="41"/>
  <c r="K30" i="41"/>
  <c r="O30" i="41" s="1"/>
  <c r="M30" i="41"/>
  <c r="N508" i="41"/>
  <c r="N504" i="41"/>
  <c r="N500" i="41"/>
  <c r="N496" i="41"/>
  <c r="N492" i="41"/>
  <c r="N488" i="41"/>
  <c r="N484" i="41"/>
  <c r="N480" i="41"/>
  <c r="N476" i="41"/>
  <c r="N472" i="41"/>
  <c r="N468" i="41"/>
  <c r="N464" i="41"/>
  <c r="N460" i="41"/>
  <c r="K459" i="41"/>
  <c r="O459" i="41"/>
  <c r="L459" i="41"/>
  <c r="P459" i="41"/>
  <c r="M459" i="41"/>
  <c r="K443" i="41"/>
  <c r="O443" i="41"/>
  <c r="L443" i="41"/>
  <c r="P443" i="41"/>
  <c r="M443" i="41"/>
  <c r="K427" i="41"/>
  <c r="O427" i="41"/>
  <c r="L427" i="41"/>
  <c r="P427" i="41"/>
  <c r="M427" i="41"/>
  <c r="K411" i="41"/>
  <c r="O411" i="41"/>
  <c r="L411" i="41"/>
  <c r="P411" i="41"/>
  <c r="M411" i="41"/>
  <c r="K395" i="41"/>
  <c r="O395" i="41"/>
  <c r="L395" i="41"/>
  <c r="P395" i="41"/>
  <c r="M395" i="41"/>
  <c r="K379" i="41"/>
  <c r="O379" i="41"/>
  <c r="L379" i="41"/>
  <c r="P379" i="41"/>
  <c r="M379" i="41"/>
  <c r="L363" i="41"/>
  <c r="P363" i="41"/>
  <c r="K363" i="41"/>
  <c r="M363" i="41"/>
  <c r="N363" i="41"/>
  <c r="M336" i="41"/>
  <c r="K336" i="41"/>
  <c r="P336" i="41"/>
  <c r="L336" i="41"/>
  <c r="N336" i="41"/>
  <c r="K326" i="41"/>
  <c r="O326" i="41"/>
  <c r="L326" i="41"/>
  <c r="M326" i="41"/>
  <c r="N326" i="41"/>
  <c r="L299" i="41"/>
  <c r="P299" i="41"/>
  <c r="K299" i="41"/>
  <c r="M299" i="41"/>
  <c r="N299" i="41"/>
  <c r="M272" i="41"/>
  <c r="K272" i="41"/>
  <c r="P272" i="41"/>
  <c r="L272" i="41"/>
  <c r="N272" i="41"/>
  <c r="K262" i="41"/>
  <c r="O262" i="41"/>
  <c r="L262" i="41"/>
  <c r="M262" i="41"/>
  <c r="N262" i="41"/>
  <c r="L235" i="41"/>
  <c r="P235" i="41"/>
  <c r="K235" i="41"/>
  <c r="M235" i="41"/>
  <c r="N235" i="41"/>
  <c r="M208" i="41"/>
  <c r="K208" i="41"/>
  <c r="P208" i="41"/>
  <c r="L208" i="41"/>
  <c r="N208" i="41"/>
  <c r="K198" i="41"/>
  <c r="O198" i="41"/>
  <c r="L198" i="41"/>
  <c r="M198" i="41"/>
  <c r="N198" i="41"/>
  <c r="K157" i="41"/>
  <c r="O157" i="41"/>
  <c r="M157" i="41"/>
  <c r="L157" i="41"/>
  <c r="N157" i="41"/>
  <c r="P157" i="41"/>
  <c r="K125" i="41"/>
  <c r="O125" i="41"/>
  <c r="M125" i="41"/>
  <c r="L125" i="41"/>
  <c r="N125" i="41"/>
  <c r="P125" i="41"/>
  <c r="K93" i="41"/>
  <c r="O93" i="41"/>
  <c r="M93" i="41"/>
  <c r="L93" i="41"/>
  <c r="N93" i="41"/>
  <c r="P93" i="41"/>
  <c r="M23" i="41"/>
  <c r="K23" i="41"/>
  <c r="O23" i="41" s="1"/>
  <c r="N23" i="41"/>
  <c r="K511" i="41"/>
  <c r="O511" i="41"/>
  <c r="L511" i="41"/>
  <c r="P511" i="41"/>
  <c r="K508" i="41"/>
  <c r="K507" i="41"/>
  <c r="O507" i="41"/>
  <c r="L507" i="41"/>
  <c r="P507" i="41"/>
  <c r="K504" i="41"/>
  <c r="K503" i="41"/>
  <c r="O503" i="41"/>
  <c r="L503" i="41"/>
  <c r="P503" i="41"/>
  <c r="K500" i="41"/>
  <c r="K499" i="41"/>
  <c r="O499" i="41"/>
  <c r="L499" i="41"/>
  <c r="P499" i="41"/>
  <c r="K496" i="41"/>
  <c r="K495" i="41"/>
  <c r="O495" i="41"/>
  <c r="L495" i="41"/>
  <c r="P495" i="41"/>
  <c r="K492" i="41"/>
  <c r="K491" i="41"/>
  <c r="O491" i="41"/>
  <c r="L491" i="41"/>
  <c r="P491" i="41"/>
  <c r="K488" i="41"/>
  <c r="K487" i="41"/>
  <c r="O487" i="41"/>
  <c r="L487" i="41"/>
  <c r="P487" i="41"/>
  <c r="K484" i="41"/>
  <c r="K483" i="41"/>
  <c r="O483" i="41"/>
  <c r="L483" i="41"/>
  <c r="P483" i="41"/>
  <c r="K480" i="41"/>
  <c r="K479" i="41"/>
  <c r="O479" i="41"/>
  <c r="L479" i="41"/>
  <c r="P479" i="41"/>
  <c r="K476" i="41"/>
  <c r="K475" i="41"/>
  <c r="O475" i="41"/>
  <c r="L475" i="41"/>
  <c r="P475" i="41"/>
  <c r="K472" i="41"/>
  <c r="K471" i="41"/>
  <c r="O471" i="41"/>
  <c r="L471" i="41"/>
  <c r="P471" i="41"/>
  <c r="K468" i="41"/>
  <c r="K467" i="41"/>
  <c r="O467" i="41"/>
  <c r="L467" i="41"/>
  <c r="P467" i="41"/>
  <c r="K464" i="41"/>
  <c r="K463" i="41"/>
  <c r="O463" i="41"/>
  <c r="L463" i="41"/>
  <c r="P463" i="41"/>
  <c r="K460" i="41"/>
  <c r="N451" i="41"/>
  <c r="K447" i="41"/>
  <c r="O447" i="41"/>
  <c r="L447" i="41"/>
  <c r="P447" i="41"/>
  <c r="M447" i="41"/>
  <c r="N435" i="41"/>
  <c r="K431" i="41"/>
  <c r="O431" i="41"/>
  <c r="L431" i="41"/>
  <c r="P431" i="41"/>
  <c r="M431" i="41"/>
  <c r="N419" i="41"/>
  <c r="K415" i="41"/>
  <c r="O415" i="41"/>
  <c r="L415" i="41"/>
  <c r="P415" i="41"/>
  <c r="M415" i="41"/>
  <c r="N403" i="41"/>
  <c r="K399" i="41"/>
  <c r="O399" i="41"/>
  <c r="L399" i="41"/>
  <c r="P399" i="41"/>
  <c r="M399" i="41"/>
  <c r="N387" i="41"/>
  <c r="K383" i="41"/>
  <c r="O383" i="41"/>
  <c r="L383" i="41"/>
  <c r="P383" i="41"/>
  <c r="M383" i="41"/>
  <c r="O368" i="41"/>
  <c r="P358" i="41"/>
  <c r="L347" i="41"/>
  <c r="P347" i="41"/>
  <c r="K347" i="41"/>
  <c r="M347" i="41"/>
  <c r="N347" i="41"/>
  <c r="O331" i="41"/>
  <c r="M320" i="41"/>
  <c r="K320" i="41"/>
  <c r="P320" i="41"/>
  <c r="L320" i="41"/>
  <c r="N320" i="41"/>
  <c r="K310" i="41"/>
  <c r="O310" i="41"/>
  <c r="L310" i="41"/>
  <c r="M310" i="41"/>
  <c r="N310" i="41"/>
  <c r="O304" i="41"/>
  <c r="P294" i="41"/>
  <c r="L283" i="41"/>
  <c r="P283" i="41"/>
  <c r="K283" i="41"/>
  <c r="M283" i="41"/>
  <c r="N283" i="41"/>
  <c r="O267" i="41"/>
  <c r="M256" i="41"/>
  <c r="K256" i="41"/>
  <c r="P256" i="41"/>
  <c r="L256" i="41"/>
  <c r="N256" i="41"/>
  <c r="K246" i="41"/>
  <c r="O246" i="41"/>
  <c r="L246" i="41"/>
  <c r="M246" i="41"/>
  <c r="N246" i="41"/>
  <c r="O240" i="41"/>
  <c r="P230" i="41"/>
  <c r="L219" i="41"/>
  <c r="P219" i="41"/>
  <c r="K219" i="41"/>
  <c r="M219" i="41"/>
  <c r="N219" i="41"/>
  <c r="O203" i="41"/>
  <c r="M192" i="41"/>
  <c r="K192" i="41"/>
  <c r="P192" i="41"/>
  <c r="L192" i="41"/>
  <c r="N192" i="41"/>
  <c r="K182" i="41"/>
  <c r="O182" i="41"/>
  <c r="L182" i="41"/>
  <c r="M182" i="41"/>
  <c r="N182" i="41"/>
  <c r="M155" i="41"/>
  <c r="N155" i="41"/>
  <c r="K155" i="41"/>
  <c r="L155" i="41"/>
  <c r="O155" i="41"/>
  <c r="M123" i="41"/>
  <c r="N123" i="41"/>
  <c r="K123" i="41"/>
  <c r="L123" i="41"/>
  <c r="O123" i="41"/>
  <c r="M91" i="41"/>
  <c r="N91" i="41"/>
  <c r="K91" i="41"/>
  <c r="L91" i="41"/>
  <c r="O91" i="41"/>
  <c r="L75" i="41"/>
  <c r="P75" i="41"/>
  <c r="N75" i="41"/>
  <c r="K75" i="41"/>
  <c r="M75" i="41"/>
  <c r="O75" i="41"/>
  <c r="K66" i="41"/>
  <c r="O66" i="41"/>
  <c r="M66" i="41"/>
  <c r="N66" i="41"/>
  <c r="L66" i="41"/>
  <c r="P66" i="41"/>
  <c r="M56" i="41"/>
  <c r="K56" i="41"/>
  <c r="P56" i="41"/>
  <c r="O56" i="41"/>
  <c r="L56" i="41"/>
  <c r="N56" i="41"/>
  <c r="M40" i="41"/>
  <c r="K40" i="41"/>
  <c r="P40" i="41"/>
  <c r="L40" i="41"/>
  <c r="N40" i="41"/>
  <c r="O40" i="41"/>
  <c r="M32" i="41"/>
  <c r="N32" i="41"/>
  <c r="L32" i="41"/>
  <c r="K32" i="41"/>
  <c r="O32" i="41"/>
  <c r="P32" i="41"/>
  <c r="L367" i="41"/>
  <c r="P367" i="41"/>
  <c r="K362" i="41"/>
  <c r="O362" i="41"/>
  <c r="L351" i="41"/>
  <c r="P351" i="41"/>
  <c r="K346" i="41"/>
  <c r="O346" i="41"/>
  <c r="L335" i="41"/>
  <c r="P335" i="41"/>
  <c r="K330" i="41"/>
  <c r="O330" i="41"/>
  <c r="L319" i="41"/>
  <c r="P319" i="41"/>
  <c r="K314" i="41"/>
  <c r="O314" i="41"/>
  <c r="L303" i="41"/>
  <c r="P303" i="41"/>
  <c r="K298" i="41"/>
  <c r="O298" i="41"/>
  <c r="L287" i="41"/>
  <c r="P287" i="41"/>
  <c r="K282" i="41"/>
  <c r="O282" i="41"/>
  <c r="L271" i="41"/>
  <c r="P271" i="41"/>
  <c r="K266" i="41"/>
  <c r="O266" i="41"/>
  <c r="L255" i="41"/>
  <c r="P255" i="41"/>
  <c r="K250" i="41"/>
  <c r="O250" i="41"/>
  <c r="L239" i="41"/>
  <c r="P239" i="41"/>
  <c r="K234" i="41"/>
  <c r="O234" i="41"/>
  <c r="L223" i="41"/>
  <c r="P223" i="41"/>
  <c r="K218" i="41"/>
  <c r="O218" i="41"/>
  <c r="L207" i="41"/>
  <c r="P207" i="41"/>
  <c r="K202" i="41"/>
  <c r="O202" i="41"/>
  <c r="L191" i="41"/>
  <c r="P191" i="41"/>
  <c r="K186" i="41"/>
  <c r="O186" i="41"/>
  <c r="M179" i="41"/>
  <c r="K179" i="41"/>
  <c r="P179" i="41"/>
  <c r="L178" i="41"/>
  <c r="P178" i="41"/>
  <c r="M178" i="41"/>
  <c r="K177" i="41"/>
  <c r="O177" i="41"/>
  <c r="N177" i="41"/>
  <c r="K153" i="41"/>
  <c r="O153" i="41"/>
  <c r="L153" i="41"/>
  <c r="M151" i="41"/>
  <c r="L151" i="41"/>
  <c r="L150" i="41"/>
  <c r="P150" i="41"/>
  <c r="N150" i="41"/>
  <c r="M147" i="41"/>
  <c r="K147" i="41"/>
  <c r="P147" i="41"/>
  <c r="L146" i="41"/>
  <c r="P146" i="41"/>
  <c r="M146" i="41"/>
  <c r="K145" i="41"/>
  <c r="O145" i="41"/>
  <c r="N145" i="41"/>
  <c r="K121" i="41"/>
  <c r="O121" i="41"/>
  <c r="L121" i="41"/>
  <c r="M119" i="41"/>
  <c r="L119" i="41"/>
  <c r="L118" i="41"/>
  <c r="P118" i="41"/>
  <c r="N118" i="41"/>
  <c r="M115" i="41"/>
  <c r="K115" i="41"/>
  <c r="P115" i="41"/>
  <c r="L114" i="41"/>
  <c r="P114" i="41"/>
  <c r="M114" i="41"/>
  <c r="K113" i="41"/>
  <c r="O113" i="41"/>
  <c r="N113" i="41"/>
  <c r="K89" i="41"/>
  <c r="O89" i="41"/>
  <c r="L89" i="41"/>
  <c r="M87" i="41"/>
  <c r="L87" i="41"/>
  <c r="L86" i="41"/>
  <c r="P86" i="41"/>
  <c r="N86" i="41"/>
  <c r="M83" i="41"/>
  <c r="K83" i="41"/>
  <c r="P83" i="41"/>
  <c r="L82" i="41"/>
  <c r="P82" i="41"/>
  <c r="M82" i="41"/>
  <c r="K81" i="41"/>
  <c r="O81" i="41"/>
  <c r="N81" i="41"/>
  <c r="M76" i="41"/>
  <c r="L76" i="41"/>
  <c r="K76" i="41"/>
  <c r="K70" i="41"/>
  <c r="O70" i="41"/>
  <c r="N70" i="41"/>
  <c r="L70" i="41"/>
  <c r="L67" i="41"/>
  <c r="P67" i="41"/>
  <c r="K67" i="41"/>
  <c r="N67" i="41"/>
  <c r="L59" i="41"/>
  <c r="P59" i="41"/>
  <c r="N59" i="41"/>
  <c r="O59" i="41"/>
  <c r="L43" i="41"/>
  <c r="P43" i="41"/>
  <c r="N43" i="41"/>
  <c r="K43" i="41"/>
  <c r="K34" i="41"/>
  <c r="O34" i="41"/>
  <c r="M34" i="41"/>
  <c r="N34" i="41"/>
  <c r="M24" i="41"/>
  <c r="K24" i="41"/>
  <c r="L24" i="41" s="1"/>
  <c r="M456" i="41"/>
  <c r="M452" i="41"/>
  <c r="M448" i="41"/>
  <c r="M444" i="41"/>
  <c r="M440" i="41"/>
  <c r="M436" i="41"/>
  <c r="M432" i="41"/>
  <c r="M428" i="41"/>
  <c r="M424" i="41"/>
  <c r="M420" i="41"/>
  <c r="M416" i="41"/>
  <c r="M412" i="41"/>
  <c r="M408" i="41"/>
  <c r="M404" i="41"/>
  <c r="M400" i="41"/>
  <c r="M396" i="41"/>
  <c r="M392" i="41"/>
  <c r="M388" i="41"/>
  <c r="M384" i="41"/>
  <c r="M380" i="41"/>
  <c r="M376" i="41"/>
  <c r="M372" i="41"/>
  <c r="L371" i="41"/>
  <c r="P371" i="41"/>
  <c r="N367" i="41"/>
  <c r="K366" i="41"/>
  <c r="O366" i="41"/>
  <c r="N362" i="41"/>
  <c r="N356" i="41"/>
  <c r="L355" i="41"/>
  <c r="P355" i="41"/>
  <c r="N351" i="41"/>
  <c r="K350" i="41"/>
  <c r="O350" i="41"/>
  <c r="N346" i="41"/>
  <c r="N340" i="41"/>
  <c r="L339" i="41"/>
  <c r="P339" i="41"/>
  <c r="N335" i="41"/>
  <c r="K334" i="41"/>
  <c r="O334" i="41"/>
  <c r="N330" i="41"/>
  <c r="N324" i="41"/>
  <c r="L323" i="41"/>
  <c r="P323" i="41"/>
  <c r="N319" i="41"/>
  <c r="K318" i="41"/>
  <c r="O318" i="41"/>
  <c r="N314" i="41"/>
  <c r="N308" i="41"/>
  <c r="L307" i="41"/>
  <c r="P307" i="41"/>
  <c r="N303" i="41"/>
  <c r="K302" i="41"/>
  <c r="O302" i="41"/>
  <c r="N298" i="41"/>
  <c r="N292" i="41"/>
  <c r="L291" i="41"/>
  <c r="P291" i="41"/>
  <c r="N287" i="41"/>
  <c r="K286" i="41"/>
  <c r="O286" i="41"/>
  <c r="N282" i="41"/>
  <c r="N276" i="41"/>
  <c r="L275" i="41"/>
  <c r="P275" i="41"/>
  <c r="N271" i="41"/>
  <c r="K270" i="41"/>
  <c r="O270" i="41"/>
  <c r="N266" i="41"/>
  <c r="N260" i="41"/>
  <c r="L259" i="41"/>
  <c r="P259" i="41"/>
  <c r="N255" i="41"/>
  <c r="K254" i="41"/>
  <c r="O254" i="41"/>
  <c r="N250" i="41"/>
  <c r="N244" i="41"/>
  <c r="L243" i="41"/>
  <c r="P243" i="41"/>
  <c r="N239" i="41"/>
  <c r="K238" i="41"/>
  <c r="O238" i="41"/>
  <c r="N234" i="41"/>
  <c r="N228" i="41"/>
  <c r="L227" i="41"/>
  <c r="P227" i="41"/>
  <c r="N223" i="41"/>
  <c r="K222" i="41"/>
  <c r="O222" i="41"/>
  <c r="N218" i="41"/>
  <c r="N212" i="41"/>
  <c r="L211" i="41"/>
  <c r="P211" i="41"/>
  <c r="N207" i="41"/>
  <c r="K206" i="41"/>
  <c r="O206" i="41"/>
  <c r="N202" i="41"/>
  <c r="N196" i="41"/>
  <c r="L195" i="41"/>
  <c r="P195" i="41"/>
  <c r="N191" i="41"/>
  <c r="K190" i="41"/>
  <c r="O190" i="41"/>
  <c r="N186" i="41"/>
  <c r="N180" i="41"/>
  <c r="O179" i="41"/>
  <c r="O178" i="41"/>
  <c r="P177" i="41"/>
  <c r="L174" i="41"/>
  <c r="P174" i="41"/>
  <c r="K174" i="41"/>
  <c r="K173" i="41"/>
  <c r="O173" i="41"/>
  <c r="M173" i="41"/>
  <c r="M171" i="41"/>
  <c r="N171" i="41"/>
  <c r="P153" i="41"/>
  <c r="O151" i="41"/>
  <c r="O150" i="41"/>
  <c r="O147" i="41"/>
  <c r="O146" i="41"/>
  <c r="P145" i="41"/>
  <c r="L142" i="41"/>
  <c r="P142" i="41"/>
  <c r="K142" i="41"/>
  <c r="K141" i="41"/>
  <c r="O141" i="41"/>
  <c r="M141" i="41"/>
  <c r="M139" i="41"/>
  <c r="N139" i="41"/>
  <c r="P121" i="41"/>
  <c r="O119" i="41"/>
  <c r="O118" i="41"/>
  <c r="O115" i="41"/>
  <c r="O114" i="41"/>
  <c r="P113" i="41"/>
  <c r="L110" i="41"/>
  <c r="P110" i="41"/>
  <c r="K110" i="41"/>
  <c r="K109" i="41"/>
  <c r="O109" i="41"/>
  <c r="M109" i="41"/>
  <c r="M107" i="41"/>
  <c r="N107" i="41"/>
  <c r="P89" i="41"/>
  <c r="O87" i="41"/>
  <c r="O86" i="41"/>
  <c r="O83" i="41"/>
  <c r="O82" i="41"/>
  <c r="P81" i="41"/>
  <c r="K78" i="41"/>
  <c r="O78" i="41"/>
  <c r="L78" i="41"/>
  <c r="M78" i="41"/>
  <c r="P76" i="41"/>
  <c r="L71" i="41"/>
  <c r="P71" i="41"/>
  <c r="M71" i="41"/>
  <c r="K71" i="41"/>
  <c r="M60" i="41"/>
  <c r="L60" i="41"/>
  <c r="O60" i="41"/>
  <c r="K54" i="41"/>
  <c r="O54" i="41"/>
  <c r="N54" i="41"/>
  <c r="P54" i="41"/>
  <c r="M44" i="41"/>
  <c r="L44" i="41"/>
  <c r="K44" i="41"/>
  <c r="K38" i="41"/>
  <c r="O38" i="41"/>
  <c r="N38" i="41"/>
  <c r="L38" i="41"/>
  <c r="L35" i="41"/>
  <c r="P35" i="41"/>
  <c r="K35" i="41"/>
  <c r="N35" i="41"/>
  <c r="L27" i="41"/>
  <c r="N27" i="41"/>
  <c r="O27" i="41"/>
  <c r="P456" i="41"/>
  <c r="P452" i="41"/>
  <c r="P448" i="41"/>
  <c r="P444" i="41"/>
  <c r="P440" i="41"/>
  <c r="P436" i="41"/>
  <c r="P432" i="41"/>
  <c r="P428" i="41"/>
  <c r="P424" i="41"/>
  <c r="P420" i="41"/>
  <c r="P416" i="41"/>
  <c r="P412" i="41"/>
  <c r="P408" i="41"/>
  <c r="P404" i="41"/>
  <c r="P400" i="41"/>
  <c r="P396" i="41"/>
  <c r="P392" i="41"/>
  <c r="P388" i="41"/>
  <c r="P384" i="41"/>
  <c r="P380" i="41"/>
  <c r="P376" i="41"/>
  <c r="P372" i="41"/>
  <c r="N371" i="41"/>
  <c r="K370" i="41"/>
  <c r="O370" i="41"/>
  <c r="M367" i="41"/>
  <c r="N366" i="41"/>
  <c r="M362" i="41"/>
  <c r="N360" i="41"/>
  <c r="L359" i="41"/>
  <c r="P359" i="41"/>
  <c r="L356" i="41"/>
  <c r="N355" i="41"/>
  <c r="K354" i="41"/>
  <c r="O354" i="41"/>
  <c r="M351" i="41"/>
  <c r="N350" i="41"/>
  <c r="M346" i="41"/>
  <c r="N344" i="41"/>
  <c r="L343" i="41"/>
  <c r="P343" i="41"/>
  <c r="L340" i="41"/>
  <c r="N339" i="41"/>
  <c r="K338" i="41"/>
  <c r="O338" i="41"/>
  <c r="M335" i="41"/>
  <c r="N334" i="41"/>
  <c r="M330" i="41"/>
  <c r="N328" i="41"/>
  <c r="L327" i="41"/>
  <c r="P327" i="41"/>
  <c r="L324" i="41"/>
  <c r="N323" i="41"/>
  <c r="K322" i="41"/>
  <c r="O322" i="41"/>
  <c r="M319" i="41"/>
  <c r="N318" i="41"/>
  <c r="M314" i="41"/>
  <c r="N312" i="41"/>
  <c r="L311" i="41"/>
  <c r="P311" i="41"/>
  <c r="L308" i="41"/>
  <c r="N307" i="41"/>
  <c r="K306" i="41"/>
  <c r="O306" i="41"/>
  <c r="M303" i="41"/>
  <c r="N302" i="41"/>
  <c r="M298" i="41"/>
  <c r="N296" i="41"/>
  <c r="L295" i="41"/>
  <c r="P295" i="41"/>
  <c r="L292" i="41"/>
  <c r="N291" i="41"/>
  <c r="K290" i="41"/>
  <c r="O290" i="41"/>
  <c r="M287" i="41"/>
  <c r="N286" i="41"/>
  <c r="M282" i="41"/>
  <c r="N280" i="41"/>
  <c r="L279" i="41"/>
  <c r="P279" i="41"/>
  <c r="L276" i="41"/>
  <c r="N275" i="41"/>
  <c r="K274" i="41"/>
  <c r="O274" i="41"/>
  <c r="M271" i="41"/>
  <c r="N270" i="41"/>
  <c r="M266" i="41"/>
  <c r="N264" i="41"/>
  <c r="L263" i="41"/>
  <c r="P263" i="41"/>
  <c r="L260" i="41"/>
  <c r="N259" i="41"/>
  <c r="K258" i="41"/>
  <c r="O258" i="41"/>
  <c r="M255" i="41"/>
  <c r="N254" i="41"/>
  <c r="M250" i="41"/>
  <c r="N248" i="41"/>
  <c r="L247" i="41"/>
  <c r="P247" i="41"/>
  <c r="L244" i="41"/>
  <c r="N243" i="41"/>
  <c r="K242" i="41"/>
  <c r="O242" i="41"/>
  <c r="M239" i="41"/>
  <c r="N238" i="41"/>
  <c r="M234" i="41"/>
  <c r="N232" i="41"/>
  <c r="L231" i="41"/>
  <c r="P231" i="41"/>
  <c r="L228" i="41"/>
  <c r="N227" i="41"/>
  <c r="K226" i="41"/>
  <c r="O226" i="41"/>
  <c r="M223" i="41"/>
  <c r="N222" i="41"/>
  <c r="M218" i="41"/>
  <c r="N216" i="41"/>
  <c r="L215" i="41"/>
  <c r="P215" i="41"/>
  <c r="L212" i="41"/>
  <c r="N211" i="41"/>
  <c r="K210" i="41"/>
  <c r="O210" i="41"/>
  <c r="M207" i="41"/>
  <c r="N206" i="41"/>
  <c r="M202" i="41"/>
  <c r="N200" i="41"/>
  <c r="L199" i="41"/>
  <c r="P199" i="41"/>
  <c r="L196" i="41"/>
  <c r="N195" i="41"/>
  <c r="K194" i="41"/>
  <c r="O194" i="41"/>
  <c r="M191" i="41"/>
  <c r="N190" i="41"/>
  <c r="M186" i="41"/>
  <c r="N184" i="41"/>
  <c r="L183" i="41"/>
  <c r="P183" i="41"/>
  <c r="L180" i="41"/>
  <c r="N179" i="41"/>
  <c r="N178" i="41"/>
  <c r="M177" i="41"/>
  <c r="O174" i="41"/>
  <c r="P173" i="41"/>
  <c r="O171" i="41"/>
  <c r="K169" i="41"/>
  <c r="O169" i="41"/>
  <c r="L169" i="41"/>
  <c r="M167" i="41"/>
  <c r="L167" i="41"/>
  <c r="L166" i="41"/>
  <c r="P166" i="41"/>
  <c r="N166" i="41"/>
  <c r="M163" i="41"/>
  <c r="K163" i="41"/>
  <c r="P163" i="41"/>
  <c r="L162" i="41"/>
  <c r="P162" i="41"/>
  <c r="M162" i="41"/>
  <c r="K161" i="41"/>
  <c r="O161" i="41"/>
  <c r="N161" i="41"/>
  <c r="N153" i="41"/>
  <c r="N151" i="41"/>
  <c r="M150" i="41"/>
  <c r="N147" i="41"/>
  <c r="N146" i="41"/>
  <c r="M145" i="41"/>
  <c r="O142" i="41"/>
  <c r="P141" i="41"/>
  <c r="O139" i="41"/>
  <c r="K137" i="41"/>
  <c r="O137" i="41"/>
  <c r="L137" i="41"/>
  <c r="M135" i="41"/>
  <c r="L135" i="41"/>
  <c r="L134" i="41"/>
  <c r="P134" i="41"/>
  <c r="N134" i="41"/>
  <c r="M131" i="41"/>
  <c r="K131" i="41"/>
  <c r="P131" i="41"/>
  <c r="L130" i="41"/>
  <c r="P130" i="41"/>
  <c r="M130" i="41"/>
  <c r="K129" i="41"/>
  <c r="O129" i="41"/>
  <c r="N129" i="41"/>
  <c r="N121" i="41"/>
  <c r="N119" i="41"/>
  <c r="M118" i="41"/>
  <c r="N115" i="41"/>
  <c r="N114" i="41"/>
  <c r="M113" i="41"/>
  <c r="O110" i="41"/>
  <c r="P109" i="41"/>
  <c r="O107" i="41"/>
  <c r="K105" i="41"/>
  <c r="O105" i="41"/>
  <c r="L105" i="41"/>
  <c r="M103" i="41"/>
  <c r="L103" i="41"/>
  <c r="L102" i="41"/>
  <c r="P102" i="41"/>
  <c r="N102" i="41"/>
  <c r="M99" i="41"/>
  <c r="K99" i="41"/>
  <c r="P99" i="41"/>
  <c r="L98" i="41"/>
  <c r="P98" i="41"/>
  <c r="M98" i="41"/>
  <c r="K97" i="41"/>
  <c r="O97" i="41"/>
  <c r="N97" i="41"/>
  <c r="N89" i="41"/>
  <c r="N87" i="41"/>
  <c r="M86" i="41"/>
  <c r="N83" i="41"/>
  <c r="N82" i="41"/>
  <c r="M81" i="41"/>
  <c r="O76" i="41"/>
  <c r="M72" i="41"/>
  <c r="K72" i="41"/>
  <c r="P72" i="41"/>
  <c r="L72" i="41"/>
  <c r="P70" i="41"/>
  <c r="O67" i="41"/>
  <c r="M64" i="41"/>
  <c r="N64" i="41"/>
  <c r="L64" i="41"/>
  <c r="K62" i="41"/>
  <c r="O62" i="41"/>
  <c r="L62" i="41"/>
  <c r="P62" i="41"/>
  <c r="P60" i="41"/>
  <c r="M59" i="41"/>
  <c r="L55" i="41"/>
  <c r="P55" i="41"/>
  <c r="M55" i="41"/>
  <c r="O55" i="41"/>
  <c r="K46" i="41"/>
  <c r="O46" i="41"/>
  <c r="L46" i="41"/>
  <c r="M46" i="41"/>
  <c r="P44" i="41"/>
  <c r="O43" i="41"/>
  <c r="L39" i="41"/>
  <c r="P39" i="41"/>
  <c r="M39" i="41"/>
  <c r="K39" i="41"/>
  <c r="P34" i="41"/>
  <c r="M28" i="41"/>
  <c r="L28" i="41"/>
  <c r="P28" i="41" s="1"/>
  <c r="O28" i="41"/>
  <c r="K22" i="41"/>
  <c r="L22" i="41" s="1"/>
  <c r="N22" i="41"/>
  <c r="L170" i="41"/>
  <c r="P170" i="41"/>
  <c r="K165" i="41"/>
  <c r="O165" i="41"/>
  <c r="L154" i="41"/>
  <c r="P154" i="41"/>
  <c r="K149" i="41"/>
  <c r="O149" i="41"/>
  <c r="L138" i="41"/>
  <c r="P138" i="41"/>
  <c r="K133" i="41"/>
  <c r="O133" i="41"/>
  <c r="L122" i="41"/>
  <c r="P122" i="41"/>
  <c r="K117" i="41"/>
  <c r="O117" i="41"/>
  <c r="L106" i="41"/>
  <c r="P106" i="41"/>
  <c r="K101" i="41"/>
  <c r="O101" i="41"/>
  <c r="L90" i="41"/>
  <c r="P90" i="41"/>
  <c r="K85" i="41"/>
  <c r="O85" i="41"/>
  <c r="M80" i="41"/>
  <c r="N80" i="41"/>
  <c r="L51" i="41"/>
  <c r="P51" i="41"/>
  <c r="K51" i="41"/>
  <c r="K50" i="41"/>
  <c r="O50" i="41"/>
  <c r="M50" i="41"/>
  <c r="M48" i="41"/>
  <c r="N48" i="41"/>
  <c r="K19" i="41"/>
  <c r="N19" i="41" s="1"/>
  <c r="K18" i="41"/>
  <c r="N18" i="41" s="1"/>
  <c r="O18" i="41"/>
  <c r="M18" i="41"/>
  <c r="M16" i="41"/>
  <c r="N16" i="41"/>
  <c r="L79" i="41"/>
  <c r="P79" i="41"/>
  <c r="K74" i="41"/>
  <c r="O74" i="41"/>
  <c r="L63" i="41"/>
  <c r="P63" i="41"/>
  <c r="K58" i="41"/>
  <c r="O58" i="41"/>
  <c r="L47" i="41"/>
  <c r="P47" i="41"/>
  <c r="K42" i="41"/>
  <c r="O42" i="41"/>
  <c r="L31" i="41"/>
  <c r="K26" i="41"/>
  <c r="N26" i="41" s="1"/>
  <c r="O26" i="41"/>
  <c r="L34" i="49"/>
  <c r="K34" i="49"/>
  <c r="P16" i="41" l="1"/>
  <c r="P12" i="41"/>
  <c r="P25" i="41"/>
  <c r="P13" i="41"/>
  <c r="P31" i="41"/>
  <c r="P27" i="41"/>
  <c r="O15" i="41"/>
  <c r="L19" i="41"/>
  <c r="O22" i="41"/>
  <c r="P22" i="41" s="1"/>
  <c r="L30" i="41"/>
  <c r="P30" i="41" s="1"/>
  <c r="N30" i="41"/>
  <c r="L21" i="41"/>
  <c r="P21" i="41" s="1"/>
  <c r="L23" i="41"/>
  <c r="P23" i="41" s="1"/>
  <c r="O21" i="41"/>
  <c r="O19" i="41"/>
  <c r="P19" i="41"/>
  <c r="N24" i="41"/>
  <c r="O24" i="41"/>
  <c r="L20" i="41"/>
  <c r="N20" i="41"/>
  <c r="L26" i="41"/>
  <c r="P26" i="41" s="1"/>
  <c r="L18" i="41"/>
  <c r="P18" i="41" s="1"/>
  <c r="L14" i="41"/>
  <c r="P14" i="41" s="1"/>
  <c r="L15" i="41"/>
  <c r="P15" i="41" s="1"/>
  <c r="P20" i="41" l="1"/>
  <c r="P24" i="41"/>
  <c r="K126" i="46" l="1"/>
  <c r="I126" i="46"/>
  <c r="M126" i="46"/>
  <c r="AN126" i="46"/>
  <c r="AW126" i="46"/>
  <c r="AI126" i="46"/>
  <c r="V126" i="46"/>
  <c r="X126" i="46"/>
  <c r="Q126" i="46"/>
  <c r="T126" i="46"/>
  <c r="O126" i="46"/>
  <c r="AN127" i="46" s="1"/>
  <c r="O512" i="41"/>
  <c r="M512" i="41"/>
  <c r="K512" i="41"/>
  <c r="I512" i="41"/>
  <c r="G512" i="41"/>
  <c r="Y34" i="49" s="1"/>
  <c r="O24" i="49" s="1"/>
  <c r="E512" i="41"/>
  <c r="Y33" i="49" s="1"/>
  <c r="S153" i="40"/>
  <c r="L151" i="40"/>
  <c r="X34" i="49" s="1"/>
  <c r="J151" i="40"/>
  <c r="X33" i="49" s="1"/>
  <c r="Z33" i="49" l="1"/>
  <c r="Z34" i="49"/>
  <c r="O23" i="49"/>
  <c r="O515" i="41"/>
  <c r="AN131" i="46"/>
  <c r="O514" i="41"/>
  <c r="O513" i="41"/>
  <c r="AN128" i="46"/>
  <c r="AN130" i="46"/>
  <c r="AN129" i="46"/>
  <c r="S152" i="40"/>
  <c r="AN132" i="46" l="1"/>
  <c r="N151" i="36"/>
  <c r="N46" i="52" s="1"/>
  <c r="N152" i="36"/>
  <c r="P154" i="36" s="1"/>
  <c r="F33" i="49" s="1"/>
  <c r="L151" i="36"/>
  <c r="R34" i="49" s="1"/>
  <c r="J151" i="36"/>
  <c r="R33" i="49" s="1"/>
  <c r="H151" i="36"/>
  <c r="P34" i="49" s="1"/>
  <c r="F151" i="36"/>
  <c r="P33" i="49" s="1"/>
  <c r="F152" i="36"/>
  <c r="L152" i="36"/>
  <c r="J152" i="36"/>
  <c r="O33" i="49" s="1"/>
  <c r="H152" i="36"/>
  <c r="N34" i="49" s="1"/>
  <c r="L45" i="52" l="1"/>
  <c r="L47" i="52"/>
  <c r="O34" i="49"/>
  <c r="M46" i="52"/>
  <c r="L46" i="52"/>
  <c r="M45" i="52"/>
  <c r="L44" i="52"/>
  <c r="N33" i="49"/>
  <c r="M47" i="52"/>
  <c r="P155" i="36"/>
  <c r="P156" i="36"/>
  <c r="J34" i="49" s="1"/>
  <c r="M44" i="52"/>
  <c r="N44" i="52"/>
  <c r="P153" i="36"/>
  <c r="T513" i="38"/>
  <c r="T33" i="49" s="1"/>
  <c r="Q513" i="38"/>
  <c r="R517" i="38" s="1"/>
  <c r="H34" i="49" s="1"/>
  <c r="N513" i="38"/>
  <c r="T34" i="49" s="1"/>
  <c r="J513" i="38"/>
  <c r="V34" i="49" s="1"/>
  <c r="H513" i="38"/>
  <c r="R516" i="38" l="1"/>
  <c r="V33" i="49"/>
  <c r="R514" i="38"/>
  <c r="AC15" i="53"/>
  <c r="AC16" i="53"/>
  <c r="AC17" i="53"/>
  <c r="AC18" i="53"/>
  <c r="AC19" i="53"/>
  <c r="AC20" i="53"/>
  <c r="AC21" i="53"/>
  <c r="AC22" i="53"/>
  <c r="AC23" i="53"/>
  <c r="AC24" i="53"/>
  <c r="AC25" i="53"/>
  <c r="AC26" i="53"/>
  <c r="AC27" i="53"/>
  <c r="AC28" i="53"/>
  <c r="AC29" i="53"/>
  <c r="AC30" i="53"/>
  <c r="AC31" i="53"/>
  <c r="AC32" i="53"/>
  <c r="AC14" i="53"/>
  <c r="Z33" i="53"/>
  <c r="AC5" i="53"/>
  <c r="G4" i="53"/>
  <c r="AC2" i="53"/>
  <c r="D151" i="36"/>
  <c r="C151" i="36"/>
  <c r="J10" i="53" l="1"/>
  <c r="W513" i="38"/>
  <c r="F10" i="53" l="1"/>
  <c r="O10" i="53" s="1"/>
  <c r="P157" i="36" l="1"/>
  <c r="E11" i="52"/>
  <c r="E9" i="52"/>
  <c r="F23" i="49" s="1"/>
  <c r="E7" i="52"/>
  <c r="Y161" i="52"/>
  <c r="V161" i="52"/>
  <c r="BB151" i="52"/>
  <c r="BA151" i="52"/>
  <c r="AX151" i="52"/>
  <c r="AV151" i="52"/>
  <c r="M18" i="52"/>
  <c r="I18" i="52"/>
  <c r="BJ14" i="52"/>
  <c r="BI14" i="52"/>
  <c r="AW14" i="52"/>
  <c r="AW151" i="52" s="1"/>
  <c r="BI13" i="52"/>
  <c r="AZ13" i="52"/>
  <c r="AZ151" i="52" s="1"/>
  <c r="AR13" i="52"/>
  <c r="S156" i="40"/>
  <c r="S155" i="40"/>
  <c r="S52" i="51"/>
  <c r="O52" i="51"/>
  <c r="K52" i="51"/>
  <c r="G52" i="51"/>
  <c r="W51" i="51"/>
  <c r="W50" i="51"/>
  <c r="W49" i="51"/>
  <c r="W48" i="51"/>
  <c r="W47" i="51"/>
  <c r="W46" i="51"/>
  <c r="W45" i="51"/>
  <c r="W42" i="51"/>
  <c r="W41" i="51"/>
  <c r="W40" i="51"/>
  <c r="W39" i="51"/>
  <c r="AA161" i="52" l="1"/>
  <c r="V192" i="17"/>
  <c r="J12" i="52"/>
  <c r="J16" i="52" s="1"/>
  <c r="F24" i="49"/>
  <c r="V191" i="17"/>
  <c r="F22" i="49"/>
  <c r="O22" i="49" s="1"/>
  <c r="V193" i="17"/>
  <c r="F7" i="52"/>
  <c r="E13" i="52" s="1"/>
  <c r="J6" i="52" s="1"/>
  <c r="J11" i="52"/>
  <c r="P22" i="49" l="1"/>
  <c r="J13" i="52"/>
  <c r="V194" i="17"/>
  <c r="G22" i="49"/>
  <c r="I11" i="52"/>
  <c r="J7" i="52"/>
  <c r="I12" i="52" l="1"/>
  <c r="I16" i="52" s="1"/>
  <c r="J17" i="52"/>
  <c r="O6" i="52"/>
  <c r="Y191" i="17"/>
  <c r="H22" i="49"/>
  <c r="J18" i="52"/>
  <c r="J8" i="52"/>
  <c r="I17" i="52" l="1"/>
  <c r="L24" i="49" s="1"/>
  <c r="I13" i="52"/>
  <c r="H24" i="49"/>
  <c r="Y193" i="17"/>
  <c r="Y194" i="17" s="1"/>
  <c r="J24" i="49"/>
  <c r="E32" i="52"/>
  <c r="AD193" i="17" s="1"/>
  <c r="B32" i="52"/>
  <c r="AB193" i="17" s="1"/>
  <c r="J19" i="52"/>
  <c r="G16" i="51" l="1"/>
  <c r="T35" i="51"/>
  <c r="S35" i="51"/>
  <c r="P35" i="51"/>
  <c r="O35" i="51"/>
  <c r="L35" i="51"/>
  <c r="K35" i="51"/>
  <c r="H35" i="51"/>
  <c r="G35" i="51"/>
  <c r="T23" i="51"/>
  <c r="R23" i="51"/>
  <c r="P23" i="51"/>
  <c r="N23" i="51"/>
  <c r="L23" i="51"/>
  <c r="J23" i="51"/>
  <c r="H23" i="51"/>
  <c r="F23" i="51"/>
  <c r="Z15" i="51"/>
  <c r="Z14" i="51"/>
  <c r="Z13" i="51"/>
  <c r="Y15" i="51"/>
  <c r="Y14" i="51"/>
  <c r="Y13" i="51"/>
  <c r="X15" i="51"/>
  <c r="X14" i="51"/>
  <c r="X13" i="51"/>
  <c r="W15" i="51"/>
  <c r="W14" i="51"/>
  <c r="W13" i="51"/>
  <c r="V15" i="51"/>
  <c r="V14" i="51"/>
  <c r="V13" i="51"/>
  <c r="U15" i="51"/>
  <c r="U14" i="51"/>
  <c r="U13" i="51"/>
  <c r="T16" i="51"/>
  <c r="S16" i="51"/>
  <c r="R15" i="51"/>
  <c r="R14" i="51"/>
  <c r="R13" i="51"/>
  <c r="Q15" i="51"/>
  <c r="Q14" i="51"/>
  <c r="Q13" i="51"/>
  <c r="P16" i="51"/>
  <c r="O16" i="51"/>
  <c r="N15" i="51"/>
  <c r="N14" i="51"/>
  <c r="N13" i="51"/>
  <c r="M15" i="51"/>
  <c r="M14" i="51"/>
  <c r="M13" i="51"/>
  <c r="L16" i="51"/>
  <c r="K16" i="51"/>
  <c r="J15" i="51"/>
  <c r="J14" i="51"/>
  <c r="J13" i="51"/>
  <c r="I15" i="51"/>
  <c r="I14" i="51"/>
  <c r="I13" i="51"/>
  <c r="H16" i="51"/>
  <c r="J16" i="51" l="1"/>
  <c r="N16" i="51"/>
  <c r="R35" i="51"/>
  <c r="V35" i="51"/>
  <c r="M35" i="51"/>
  <c r="N35" i="51"/>
  <c r="Z35" i="51"/>
  <c r="I16" i="51"/>
  <c r="V16" i="51"/>
  <c r="R16" i="51"/>
  <c r="W16" i="51"/>
  <c r="X16" i="51"/>
  <c r="Z16" i="51"/>
  <c r="I35" i="51"/>
  <c r="Q35" i="51"/>
  <c r="Y35" i="51"/>
  <c r="M16" i="51"/>
  <c r="Q16" i="51"/>
  <c r="J35" i="51"/>
  <c r="U16" i="51"/>
  <c r="Y16" i="51"/>
  <c r="U35" i="51"/>
  <c r="K4" i="51"/>
  <c r="A1" i="48"/>
  <c r="X5" i="51"/>
  <c r="X2" i="51"/>
  <c r="AB17" i="51"/>
  <c r="AK17" i="51"/>
  <c r="AT17" i="51"/>
  <c r="BC17" i="51"/>
  <c r="BL17" i="51"/>
  <c r="AC18" i="51"/>
  <c r="AG18" i="51"/>
  <c r="AH16" i="51" s="1"/>
  <c r="AL18" i="51"/>
  <c r="AP18" i="51"/>
  <c r="AQ16" i="51" s="1"/>
  <c r="AU18" i="51"/>
  <c r="AY18" i="51"/>
  <c r="AZ16" i="51" s="1"/>
  <c r="BD18" i="51"/>
  <c r="BG24" i="51" s="1"/>
  <c r="BH18" i="51"/>
  <c r="BI16" i="51" s="1"/>
  <c r="AC19" i="51"/>
  <c r="AL19" i="51"/>
  <c r="AU19" i="51"/>
  <c r="BD19" i="51"/>
  <c r="V20" i="51"/>
  <c r="BM18" i="51" s="1"/>
  <c r="X20" i="51"/>
  <c r="BQ18" i="51" s="1"/>
  <c r="BR16" i="51" s="1"/>
  <c r="AC20" i="51"/>
  <c r="AF25" i="51" s="1"/>
  <c r="AG20" i="51"/>
  <c r="AI25" i="51" s="1"/>
  <c r="AJ29" i="51" s="1"/>
  <c r="AL20" i="51"/>
  <c r="AO25" i="51" s="1"/>
  <c r="AP29" i="51" s="1"/>
  <c r="AP20" i="51"/>
  <c r="AR25" i="51" s="1"/>
  <c r="AU20" i="51"/>
  <c r="AX25" i="51" s="1"/>
  <c r="AY20" i="51"/>
  <c r="BA25" i="51" s="1"/>
  <c r="BD20" i="51"/>
  <c r="BG25" i="51" s="1"/>
  <c r="BF25" i="51" s="1"/>
  <c r="BG30" i="51" s="1"/>
  <c r="BH20" i="51"/>
  <c r="BJ25" i="51" s="1"/>
  <c r="V21" i="51"/>
  <c r="BM19" i="51" s="1"/>
  <c r="BD21" i="51"/>
  <c r="V22" i="51"/>
  <c r="BM20" i="51" s="1"/>
  <c r="BP25" i="51" s="1"/>
  <c r="X22" i="51"/>
  <c r="BQ20" i="51" s="1"/>
  <c r="BS25" i="51" s="1"/>
  <c r="I29" i="51"/>
  <c r="J29" i="51"/>
  <c r="M29" i="51"/>
  <c r="N29" i="51"/>
  <c r="Q29" i="51"/>
  <c r="R29" i="51"/>
  <c r="U29" i="51"/>
  <c r="V29" i="51"/>
  <c r="W29" i="51"/>
  <c r="X29" i="51"/>
  <c r="Y29" i="51"/>
  <c r="Z29" i="51"/>
  <c r="I30" i="51"/>
  <c r="J30" i="51"/>
  <c r="M30" i="51"/>
  <c r="N30" i="51"/>
  <c r="Q30" i="51"/>
  <c r="R30" i="51"/>
  <c r="U30" i="51"/>
  <c r="V30" i="51"/>
  <c r="W30" i="51"/>
  <c r="X30" i="51"/>
  <c r="Y30" i="51"/>
  <c r="Z30" i="51"/>
  <c r="I31" i="51"/>
  <c r="J31" i="51"/>
  <c r="M31" i="51"/>
  <c r="N31" i="51"/>
  <c r="Q31" i="51"/>
  <c r="R31" i="51"/>
  <c r="U31" i="51"/>
  <c r="V31" i="51"/>
  <c r="W31" i="51"/>
  <c r="X31" i="51"/>
  <c r="Y31" i="51"/>
  <c r="Z31" i="51"/>
  <c r="I32" i="51"/>
  <c r="J32" i="51"/>
  <c r="M32" i="51"/>
  <c r="N32" i="51"/>
  <c r="Q32" i="51"/>
  <c r="R32" i="51"/>
  <c r="U32" i="51"/>
  <c r="V32" i="51"/>
  <c r="W32" i="51"/>
  <c r="X32" i="51"/>
  <c r="Y32" i="51"/>
  <c r="Z32" i="51"/>
  <c r="I33" i="51"/>
  <c r="J33" i="51"/>
  <c r="M33" i="51"/>
  <c r="N33" i="51"/>
  <c r="Q33" i="51"/>
  <c r="R33" i="51"/>
  <c r="U33" i="51"/>
  <c r="V33" i="51"/>
  <c r="W33" i="51"/>
  <c r="X33" i="51"/>
  <c r="Y33" i="51"/>
  <c r="Z33" i="51"/>
  <c r="I34" i="51"/>
  <c r="J34" i="51"/>
  <c r="M34" i="51"/>
  <c r="N34" i="51"/>
  <c r="Q34" i="51"/>
  <c r="R34" i="51"/>
  <c r="U34" i="51"/>
  <c r="V34" i="51"/>
  <c r="W34" i="51"/>
  <c r="X34" i="51"/>
  <c r="Y34" i="51"/>
  <c r="Z34" i="51"/>
  <c r="W38" i="51"/>
  <c r="W43" i="51"/>
  <c r="W44" i="51"/>
  <c r="AR24" i="51" l="1"/>
  <c r="AR26" i="51" s="1"/>
  <c r="AO24" i="51"/>
  <c r="AO26" i="51" s="1"/>
  <c r="BJ24" i="51"/>
  <c r="BI24" i="51" s="1"/>
  <c r="BI26" i="51" s="1"/>
  <c r="AP21" i="51"/>
  <c r="AR19" i="51" s="1"/>
  <c r="BH29" i="51"/>
  <c r="AX24" i="51"/>
  <c r="AX26" i="51" s="1"/>
  <c r="W52" i="51"/>
  <c r="AY29" i="51"/>
  <c r="AF24" i="51"/>
  <c r="AF26" i="51" s="1"/>
  <c r="AG21" i="51"/>
  <c r="AI19" i="51" s="1"/>
  <c r="AG29" i="51"/>
  <c r="AC16" i="51"/>
  <c r="AS29" i="51"/>
  <c r="S22" i="51"/>
  <c r="BG29" i="51"/>
  <c r="R25" i="51"/>
  <c r="BI25" i="51"/>
  <c r="BK29" i="51"/>
  <c r="BB29" i="51"/>
  <c r="BJ26" i="51"/>
  <c r="BH21" i="51"/>
  <c r="BD16" i="51"/>
  <c r="BG26" i="51"/>
  <c r="BG19" i="51"/>
  <c r="BG20" i="51" s="1"/>
  <c r="BH30" i="51" s="1"/>
  <c r="AY21" i="51"/>
  <c r="BA19" i="51" s="1"/>
  <c r="AU21" i="51"/>
  <c r="AX19" i="51" s="1"/>
  <c r="AW24" i="51" s="1"/>
  <c r="AL16" i="51"/>
  <c r="AU16" i="51"/>
  <c r="X35" i="51"/>
  <c r="AC21" i="51"/>
  <c r="AF19" i="51" s="1"/>
  <c r="W35" i="51"/>
  <c r="BQ29" i="51"/>
  <c r="U22" i="51"/>
  <c r="U20" i="51"/>
  <c r="BT29" i="51"/>
  <c r="BQ21" i="51"/>
  <c r="BM16" i="51"/>
  <c r="BM21" i="51"/>
  <c r="BP24" i="51"/>
  <c r="BF24" i="51"/>
  <c r="BF26" i="51" s="1"/>
  <c r="AL21" i="51"/>
  <c r="BS24" i="51"/>
  <c r="BA24" i="51"/>
  <c r="AI24" i="51"/>
  <c r="AQ24" i="51" l="1"/>
  <c r="M20" i="51" s="1"/>
  <c r="AR20" i="51"/>
  <c r="AQ25" i="51" s="1"/>
  <c r="AR29" i="51" s="1"/>
  <c r="U23" i="51"/>
  <c r="BJ29" i="51"/>
  <c r="BJ30" i="51"/>
  <c r="T25" i="51" s="1"/>
  <c r="BG21" i="51"/>
  <c r="BA20" i="51"/>
  <c r="BB30" i="51" s="1"/>
  <c r="AE24" i="51"/>
  <c r="AF20" i="51"/>
  <c r="AG30" i="51" s="1"/>
  <c r="BJ19" i="51"/>
  <c r="BJ20" i="51" s="1"/>
  <c r="BA26" i="51"/>
  <c r="AZ24" i="51"/>
  <c r="O20" i="51"/>
  <c r="AO19" i="51"/>
  <c r="AI20" i="51"/>
  <c r="AH25" i="51" s="1"/>
  <c r="AI30" i="51" s="1"/>
  <c r="BP19" i="51"/>
  <c r="BP20" i="51" s="1"/>
  <c r="BO25" i="51" s="1"/>
  <c r="BS19" i="51"/>
  <c r="BS20" i="51" s="1"/>
  <c r="BR25" i="51" s="1"/>
  <c r="Y22" i="51" s="1"/>
  <c r="Z22" i="51" s="1"/>
  <c r="R24" i="51"/>
  <c r="BH31" i="51"/>
  <c r="BS26" i="51"/>
  <c r="X23" i="51" s="1"/>
  <c r="S20" i="51"/>
  <c r="S23" i="51" s="1"/>
  <c r="AS30" i="51"/>
  <c r="AI26" i="51"/>
  <c r="AH24" i="51"/>
  <c r="BP26" i="51"/>
  <c r="V23" i="51" s="1"/>
  <c r="AX20" i="51"/>
  <c r="AW25" i="51" s="1"/>
  <c r="AW26" i="51" s="1"/>
  <c r="AR21" i="51"/>
  <c r="AR30" i="51" l="1"/>
  <c r="L25" i="51" s="1"/>
  <c r="AQ26" i="51"/>
  <c r="M22" i="51"/>
  <c r="M23" i="51" s="1"/>
  <c r="AH26" i="51"/>
  <c r="BS30" i="51"/>
  <c r="X25" i="51" s="1"/>
  <c r="W22" i="51"/>
  <c r="BP30" i="51"/>
  <c r="V25" i="51" s="1"/>
  <c r="G20" i="51"/>
  <c r="BA21" i="51"/>
  <c r="AZ25" i="51"/>
  <c r="O22" i="51"/>
  <c r="O23" i="51" s="1"/>
  <c r="AX30" i="51"/>
  <c r="N25" i="51" s="1"/>
  <c r="AX29" i="51"/>
  <c r="AO20" i="51"/>
  <c r="AN25" i="51" s="1"/>
  <c r="AO30" i="51" s="1"/>
  <c r="AN24" i="51"/>
  <c r="AN26" i="51" s="1"/>
  <c r="BO24" i="51"/>
  <c r="BR24" i="51"/>
  <c r="Y20" i="51" s="1"/>
  <c r="Z20" i="51" s="1"/>
  <c r="BS29" i="51"/>
  <c r="I22" i="51"/>
  <c r="H25" i="51"/>
  <c r="AI29" i="51"/>
  <c r="BP29" i="51"/>
  <c r="AF21" i="51"/>
  <c r="AE25" i="51"/>
  <c r="AF30" i="51" s="1"/>
  <c r="BK30" i="51"/>
  <c r="BJ21" i="51"/>
  <c r="L24" i="51"/>
  <c r="AS31" i="51"/>
  <c r="BQ30" i="51"/>
  <c r="I20" i="51"/>
  <c r="BP21" i="51"/>
  <c r="AG31" i="51"/>
  <c r="F24" i="51"/>
  <c r="BT30" i="51"/>
  <c r="Q20" i="51"/>
  <c r="AY30" i="51"/>
  <c r="P24" i="51"/>
  <c r="BB31" i="51"/>
  <c r="BS21" i="51"/>
  <c r="AJ30" i="51"/>
  <c r="AI21" i="51"/>
  <c r="AX21" i="51"/>
  <c r="BA30" i="51" l="1"/>
  <c r="P25" i="51" s="1"/>
  <c r="Q22" i="51"/>
  <c r="Q23" i="51" s="1"/>
  <c r="AZ26" i="51"/>
  <c r="I23" i="51"/>
  <c r="BR26" i="51"/>
  <c r="W20" i="51"/>
  <c r="BO26" i="51"/>
  <c r="W23" i="51" s="1"/>
  <c r="AE26" i="51"/>
  <c r="AO21" i="51"/>
  <c r="AP30" i="51"/>
  <c r="J24" i="51" s="1"/>
  <c r="BA29" i="51"/>
  <c r="K22" i="51"/>
  <c r="AO29" i="51"/>
  <c r="J25" i="51"/>
  <c r="K20" i="51"/>
  <c r="F25" i="51"/>
  <c r="G22" i="51"/>
  <c r="G23" i="51" s="1"/>
  <c r="AF29" i="51"/>
  <c r="T24" i="51"/>
  <c r="BK31" i="51"/>
  <c r="H24" i="51"/>
  <c r="AJ31" i="51"/>
  <c r="BQ31" i="51"/>
  <c r="V24" i="51"/>
  <c r="N24" i="51"/>
  <c r="AY31" i="51"/>
  <c r="X24" i="51"/>
  <c r="BT31" i="51"/>
  <c r="AP31" i="51" l="1"/>
  <c r="K23" i="51"/>
  <c r="Y23" i="51"/>
  <c r="Z23" i="51" s="1"/>
  <c r="B44" i="49"/>
  <c r="B43" i="49"/>
  <c r="B42" i="49"/>
  <c r="B41" i="49"/>
  <c r="B40" i="49"/>
  <c r="B39" i="49"/>
  <c r="Y5" i="49" l="1"/>
  <c r="Y2" i="49"/>
  <c r="AN12" i="46"/>
  <c r="W74" i="49"/>
  <c r="W73" i="49"/>
  <c r="S157" i="40" l="1"/>
  <c r="S154" i="40"/>
  <c r="T5" i="38"/>
  <c r="T2" i="38"/>
  <c r="H4" i="38"/>
  <c r="W59" i="49"/>
  <c r="W58" i="49"/>
  <c r="R515" i="38"/>
  <c r="W57" i="49" s="1"/>
  <c r="W56" i="49"/>
  <c r="H4" i="36"/>
  <c r="P5" i="36"/>
  <c r="P2" i="36"/>
  <c r="W54" i="49"/>
  <c r="W52" i="49"/>
  <c r="W51" i="49"/>
  <c r="W50" i="49"/>
  <c r="R518" i="38" l="1"/>
  <c r="O7" i="52" l="1"/>
  <c r="N12" i="52" s="1"/>
  <c r="O8" i="52" l="1"/>
  <c r="N6" i="52" s="1"/>
  <c r="N11" i="52"/>
  <c r="N16" i="52"/>
  <c r="M11" i="52" l="1"/>
  <c r="R22" i="49" s="1"/>
  <c r="N13" i="52"/>
  <c r="N7" i="52"/>
  <c r="M12" i="52" s="1"/>
  <c r="R24" i="49" s="1"/>
  <c r="R25" i="49" l="1"/>
  <c r="M17" i="52"/>
  <c r="V24" i="49" s="1"/>
  <c r="M16" i="52"/>
  <c r="M13" i="52"/>
  <c r="N18" i="52"/>
  <c r="N17" i="52"/>
  <c r="U24" i="49" s="1"/>
  <c r="N8" i="52"/>
  <c r="W80" i="49"/>
  <c r="W79" i="49"/>
  <c r="W78" i="49"/>
  <c r="W77" i="49"/>
  <c r="W76" i="49"/>
  <c r="N19" i="52" l="1"/>
  <c r="R355" i="39"/>
  <c r="W64" i="49" s="1"/>
  <c r="R354" i="39"/>
  <c r="W63" i="49" s="1"/>
  <c r="R353" i="39"/>
  <c r="W62" i="49" s="1"/>
  <c r="R352" i="39"/>
  <c r="W61" i="49" s="1"/>
  <c r="AN13" i="46" l="1"/>
  <c r="AN14" i="46"/>
  <c r="AN15" i="46"/>
  <c r="AN16" i="46"/>
  <c r="AN17" i="46"/>
  <c r="AN18" i="46"/>
  <c r="AN19" i="46"/>
  <c r="AN20" i="46"/>
  <c r="AN21" i="46"/>
  <c r="AN22" i="46"/>
  <c r="AN23" i="46"/>
  <c r="AN24" i="46"/>
  <c r="AN25" i="46"/>
  <c r="AN26" i="46"/>
  <c r="AN27" i="46"/>
  <c r="AN28" i="46"/>
  <c r="AN29" i="46"/>
  <c r="AN30" i="46"/>
  <c r="AN31" i="46"/>
  <c r="AN32" i="46"/>
  <c r="AN33" i="46"/>
  <c r="AN34" i="46"/>
  <c r="AN35" i="46"/>
  <c r="AN36" i="46"/>
  <c r="AN37" i="46"/>
  <c r="AN38" i="46"/>
  <c r="AN39" i="46"/>
  <c r="AN40" i="46"/>
  <c r="AN41" i="46"/>
  <c r="AN42" i="46"/>
  <c r="AN43" i="46"/>
  <c r="AN44" i="46"/>
  <c r="AN45" i="46"/>
  <c r="AN46" i="46"/>
  <c r="AN47" i="46"/>
  <c r="AN48" i="46"/>
  <c r="AN49" i="46"/>
  <c r="AN50" i="46"/>
  <c r="AN51" i="46"/>
  <c r="AN52" i="46"/>
  <c r="AN53" i="46"/>
  <c r="AN54" i="46"/>
  <c r="AN55" i="46"/>
  <c r="AN56" i="46"/>
  <c r="AN57" i="46"/>
  <c r="AN58" i="46"/>
  <c r="AN59" i="46"/>
  <c r="AN60" i="46"/>
  <c r="AN61" i="46"/>
  <c r="AN62" i="46"/>
  <c r="AN63" i="46"/>
  <c r="AN64" i="46"/>
  <c r="AN65" i="46"/>
  <c r="AN66" i="46"/>
  <c r="AN67" i="46"/>
  <c r="AN68" i="46"/>
  <c r="AN69" i="46"/>
  <c r="AN70" i="46"/>
  <c r="AN71" i="46"/>
  <c r="AN72" i="46"/>
  <c r="AN73" i="46"/>
  <c r="AN74" i="46"/>
  <c r="AN75" i="46"/>
  <c r="AN76" i="46"/>
  <c r="AN77" i="46"/>
  <c r="AN78" i="46"/>
  <c r="AN79" i="46"/>
  <c r="AN80" i="46"/>
  <c r="AN81" i="46"/>
  <c r="AN82" i="46"/>
  <c r="AN83" i="46"/>
  <c r="AN84" i="46"/>
  <c r="AN85" i="46"/>
  <c r="AN86" i="46"/>
  <c r="AN87" i="46"/>
  <c r="AN88" i="46"/>
  <c r="AN89" i="46"/>
  <c r="AN90" i="46"/>
  <c r="AN91" i="46"/>
  <c r="AN92" i="46"/>
  <c r="AN93" i="46"/>
  <c r="AN94" i="46"/>
  <c r="AN95" i="46"/>
  <c r="AN96" i="46"/>
  <c r="AN97" i="46"/>
  <c r="AN98" i="46"/>
  <c r="AN99" i="46"/>
  <c r="AN100" i="46"/>
  <c r="AN101" i="46"/>
  <c r="AN102" i="46"/>
  <c r="AN103" i="46"/>
  <c r="AN104" i="46"/>
  <c r="AN105" i="46"/>
  <c r="AN106" i="46"/>
  <c r="AN107" i="46"/>
  <c r="AN108" i="46"/>
  <c r="AN109" i="46"/>
  <c r="AN110" i="46"/>
  <c r="AN111" i="46"/>
  <c r="AN112" i="46"/>
  <c r="AN113" i="46"/>
  <c r="AN114" i="46"/>
  <c r="AN115" i="46"/>
  <c r="AN116" i="46"/>
  <c r="AN117" i="46"/>
  <c r="AN118" i="46"/>
  <c r="AN119" i="46"/>
  <c r="AN120" i="46"/>
  <c r="AN121" i="46"/>
  <c r="AN122" i="46"/>
  <c r="AN123" i="46"/>
  <c r="AN124" i="46"/>
  <c r="AN125" i="46"/>
  <c r="T173" i="17" l="1"/>
  <c r="U157" i="17"/>
  <c r="U156" i="17"/>
  <c r="U155" i="17"/>
  <c r="H4" i="46" l="1"/>
  <c r="AM2" i="46"/>
  <c r="AM5" i="46"/>
  <c r="H4" i="41"/>
  <c r="S5" i="41"/>
  <c r="S2" i="41"/>
  <c r="H4" i="40"/>
  <c r="S5" i="40"/>
  <c r="S2" i="40"/>
  <c r="G4" i="39" l="1"/>
  <c r="R5" i="39"/>
  <c r="R2" i="39"/>
  <c r="F4" i="37" l="1"/>
  <c r="K5" i="37"/>
  <c r="K2" i="37"/>
  <c r="K4" i="17"/>
  <c r="AC5" i="17"/>
  <c r="AC2" i="17"/>
  <c r="AF12" i="46" l="1"/>
  <c r="W69" i="49"/>
  <c r="T13" i="17"/>
  <c r="R12" i="46" l="1"/>
  <c r="S12" i="46" s="1"/>
  <c r="R13" i="46" l="1"/>
  <c r="S13" i="46" s="1"/>
  <c r="R14" i="46"/>
  <c r="S14" i="46" s="1"/>
  <c r="R15" i="46"/>
  <c r="S15" i="46" s="1"/>
  <c r="R16" i="46"/>
  <c r="S16" i="46" s="1"/>
  <c r="R17" i="46"/>
  <c r="S17" i="46" s="1"/>
  <c r="R18" i="46"/>
  <c r="S18" i="46" s="1"/>
  <c r="R19" i="46"/>
  <c r="S19" i="46" s="1"/>
  <c r="R20" i="46"/>
  <c r="S20" i="46" s="1"/>
  <c r="R21" i="46"/>
  <c r="S21" i="46" s="1"/>
  <c r="R22" i="46"/>
  <c r="S22" i="46" s="1"/>
  <c r="R23" i="46"/>
  <c r="S23" i="46" s="1"/>
  <c r="R24" i="46"/>
  <c r="S24" i="46" s="1"/>
  <c r="R25" i="46"/>
  <c r="S25" i="46" s="1"/>
  <c r="R26" i="46"/>
  <c r="S26" i="46" s="1"/>
  <c r="R27" i="46"/>
  <c r="S27" i="46" s="1"/>
  <c r="R28" i="46"/>
  <c r="S28" i="46" s="1"/>
  <c r="R29" i="46"/>
  <c r="S29" i="46" s="1"/>
  <c r="R30" i="46"/>
  <c r="S30" i="46" s="1"/>
  <c r="R31" i="46"/>
  <c r="S31" i="46" s="1"/>
  <c r="R32" i="46"/>
  <c r="S32" i="46" s="1"/>
  <c r="R33" i="46"/>
  <c r="S33" i="46" s="1"/>
  <c r="R34" i="46"/>
  <c r="S34" i="46" s="1"/>
  <c r="R35" i="46"/>
  <c r="S35" i="46" s="1"/>
  <c r="R36" i="46"/>
  <c r="S36" i="46" s="1"/>
  <c r="R37" i="46"/>
  <c r="S37" i="46" s="1"/>
  <c r="R38" i="46"/>
  <c r="S38" i="46" s="1"/>
  <c r="R39" i="46"/>
  <c r="S39" i="46" s="1"/>
  <c r="R40" i="46"/>
  <c r="S40" i="46" s="1"/>
  <c r="R41" i="46"/>
  <c r="S41" i="46" s="1"/>
  <c r="R42" i="46"/>
  <c r="S42" i="46" s="1"/>
  <c r="R43" i="46"/>
  <c r="S43" i="46" s="1"/>
  <c r="R44" i="46"/>
  <c r="S44" i="46" s="1"/>
  <c r="R45" i="46"/>
  <c r="S45" i="46" s="1"/>
  <c r="R46" i="46"/>
  <c r="S46" i="46" s="1"/>
  <c r="R47" i="46"/>
  <c r="S47" i="46" s="1"/>
  <c r="R48" i="46"/>
  <c r="S48" i="46" s="1"/>
  <c r="R49" i="46"/>
  <c r="S49" i="46" s="1"/>
  <c r="R50" i="46"/>
  <c r="S50" i="46" s="1"/>
  <c r="R51" i="46"/>
  <c r="S51" i="46" s="1"/>
  <c r="R52" i="46"/>
  <c r="S52" i="46" s="1"/>
  <c r="R53" i="46"/>
  <c r="S53" i="46" s="1"/>
  <c r="R54" i="46"/>
  <c r="S54" i="46" s="1"/>
  <c r="R55" i="46"/>
  <c r="S55" i="46" s="1"/>
  <c r="R56" i="46"/>
  <c r="S56" i="46" s="1"/>
  <c r="R57" i="46"/>
  <c r="S57" i="46" s="1"/>
  <c r="R58" i="46"/>
  <c r="S58" i="46" s="1"/>
  <c r="R59" i="46"/>
  <c r="S59" i="46" s="1"/>
  <c r="R60" i="46"/>
  <c r="S60" i="46" s="1"/>
  <c r="R61" i="46"/>
  <c r="S61" i="46" s="1"/>
  <c r="R62" i="46"/>
  <c r="S62" i="46" s="1"/>
  <c r="R63" i="46"/>
  <c r="S63" i="46" s="1"/>
  <c r="R64" i="46"/>
  <c r="S64" i="46" s="1"/>
  <c r="R65" i="46"/>
  <c r="S65" i="46" s="1"/>
  <c r="R66" i="46"/>
  <c r="S66" i="46" s="1"/>
  <c r="R67" i="46"/>
  <c r="S67" i="46" s="1"/>
  <c r="R68" i="46"/>
  <c r="S68" i="46" s="1"/>
  <c r="R69" i="46"/>
  <c r="S69" i="46" s="1"/>
  <c r="R70" i="46"/>
  <c r="S70" i="46" s="1"/>
  <c r="R71" i="46"/>
  <c r="S71" i="46" s="1"/>
  <c r="R72" i="46"/>
  <c r="S72" i="46" s="1"/>
  <c r="R73" i="46"/>
  <c r="S73" i="46" s="1"/>
  <c r="R74" i="46"/>
  <c r="S74" i="46" s="1"/>
  <c r="R75" i="46"/>
  <c r="S75" i="46" s="1"/>
  <c r="R76" i="46"/>
  <c r="S76" i="46" s="1"/>
  <c r="R77" i="46"/>
  <c r="S77" i="46" s="1"/>
  <c r="R78" i="46"/>
  <c r="S78" i="46" s="1"/>
  <c r="R79" i="46"/>
  <c r="S79" i="46" s="1"/>
  <c r="R80" i="46"/>
  <c r="S80" i="46" s="1"/>
  <c r="R81" i="46"/>
  <c r="S81" i="46" s="1"/>
  <c r="R82" i="46"/>
  <c r="S82" i="46" s="1"/>
  <c r="R83" i="46"/>
  <c r="S83" i="46" s="1"/>
  <c r="R84" i="46"/>
  <c r="S84" i="46" s="1"/>
  <c r="R85" i="46"/>
  <c r="S85" i="46" s="1"/>
  <c r="R86" i="46"/>
  <c r="S86" i="46" s="1"/>
  <c r="R87" i="46"/>
  <c r="S87" i="46" s="1"/>
  <c r="R88" i="46"/>
  <c r="S88" i="46" s="1"/>
  <c r="R89" i="46"/>
  <c r="S89" i="46" s="1"/>
  <c r="R90" i="46"/>
  <c r="S90" i="46" s="1"/>
  <c r="R91" i="46"/>
  <c r="S91" i="46" s="1"/>
  <c r="R92" i="46"/>
  <c r="S92" i="46" s="1"/>
  <c r="R93" i="46"/>
  <c r="S93" i="46" s="1"/>
  <c r="R94" i="46"/>
  <c r="S94" i="46" s="1"/>
  <c r="R95" i="46"/>
  <c r="S95" i="46" s="1"/>
  <c r="R96" i="46"/>
  <c r="S96" i="46" s="1"/>
  <c r="R97" i="46"/>
  <c r="S97" i="46" s="1"/>
  <c r="R98" i="46"/>
  <c r="S98" i="46" s="1"/>
  <c r="R99" i="46"/>
  <c r="S99" i="46" s="1"/>
  <c r="R100" i="46"/>
  <c r="S100" i="46" s="1"/>
  <c r="R101" i="46"/>
  <c r="S101" i="46" s="1"/>
  <c r="R102" i="46"/>
  <c r="S102" i="46" s="1"/>
  <c r="R103" i="46"/>
  <c r="S103" i="46" s="1"/>
  <c r="R104" i="46"/>
  <c r="S104" i="46" s="1"/>
  <c r="R105" i="46"/>
  <c r="S105" i="46" s="1"/>
  <c r="R106" i="46"/>
  <c r="S106" i="46" s="1"/>
  <c r="R107" i="46"/>
  <c r="S107" i="46" s="1"/>
  <c r="R108" i="46"/>
  <c r="S108" i="46" s="1"/>
  <c r="R109" i="46"/>
  <c r="S109" i="46" s="1"/>
  <c r="R110" i="46"/>
  <c r="S110" i="46" s="1"/>
  <c r="R111" i="46"/>
  <c r="S111" i="46" s="1"/>
  <c r="R112" i="46"/>
  <c r="S112" i="46" s="1"/>
  <c r="R113" i="46"/>
  <c r="S113" i="46" s="1"/>
  <c r="R114" i="46"/>
  <c r="S114" i="46" s="1"/>
  <c r="R115" i="46"/>
  <c r="S115" i="46" s="1"/>
  <c r="R116" i="46"/>
  <c r="S116" i="46" s="1"/>
  <c r="R117" i="46"/>
  <c r="S117" i="46" s="1"/>
  <c r="R118" i="46"/>
  <c r="S118" i="46" s="1"/>
  <c r="R119" i="46"/>
  <c r="S119" i="46" s="1"/>
  <c r="R120" i="46"/>
  <c r="S120" i="46" s="1"/>
  <c r="R121" i="46"/>
  <c r="S121" i="46" s="1"/>
  <c r="R122" i="46"/>
  <c r="S122" i="46" s="1"/>
  <c r="R123" i="46"/>
  <c r="S123" i="46" s="1"/>
  <c r="R124" i="46"/>
  <c r="S124" i="46" s="1"/>
  <c r="R125" i="46"/>
  <c r="S125" i="46" s="1"/>
  <c r="V12" i="46" l="1"/>
  <c r="G13" i="46"/>
  <c r="G14" i="46"/>
  <c r="G15" i="46"/>
  <c r="G16" i="46"/>
  <c r="G17" i="46"/>
  <c r="G18" i="46"/>
  <c r="G19" i="46"/>
  <c r="G20" i="46"/>
  <c r="G21" i="46"/>
  <c r="G22" i="46"/>
  <c r="G23" i="46"/>
  <c r="G24" i="46"/>
  <c r="G25" i="46"/>
  <c r="G26" i="46"/>
  <c r="G27" i="46"/>
  <c r="G28" i="46"/>
  <c r="G29" i="46"/>
  <c r="G30" i="46"/>
  <c r="G31" i="46"/>
  <c r="G32" i="46"/>
  <c r="G33" i="46"/>
  <c r="G34" i="46"/>
  <c r="G35" i="46"/>
  <c r="G36" i="46"/>
  <c r="G37" i="46"/>
  <c r="G38" i="46"/>
  <c r="G39" i="46"/>
  <c r="G40" i="46"/>
  <c r="G41" i="46"/>
  <c r="G42" i="46"/>
  <c r="G43" i="46"/>
  <c r="G44" i="46"/>
  <c r="G45" i="46"/>
  <c r="G46" i="46"/>
  <c r="G47" i="46"/>
  <c r="G48" i="46"/>
  <c r="G49" i="46"/>
  <c r="G50" i="46"/>
  <c r="G51" i="46"/>
  <c r="G52" i="46"/>
  <c r="G53" i="46"/>
  <c r="G54" i="46"/>
  <c r="G55" i="46"/>
  <c r="G56" i="46"/>
  <c r="G57" i="46"/>
  <c r="G58" i="46"/>
  <c r="G59" i="46"/>
  <c r="G60" i="46"/>
  <c r="G61" i="46"/>
  <c r="G62" i="46"/>
  <c r="G63" i="46"/>
  <c r="G64" i="46"/>
  <c r="G65" i="46"/>
  <c r="G66" i="46"/>
  <c r="G67" i="46"/>
  <c r="G68" i="46"/>
  <c r="G69" i="46"/>
  <c r="G70" i="46"/>
  <c r="G71" i="46"/>
  <c r="G72" i="46"/>
  <c r="G73" i="46"/>
  <c r="G74" i="46"/>
  <c r="G75" i="46"/>
  <c r="G76" i="46"/>
  <c r="G77" i="46"/>
  <c r="G78" i="46"/>
  <c r="G79" i="46"/>
  <c r="G80" i="46"/>
  <c r="G81" i="46"/>
  <c r="G82" i="46"/>
  <c r="G83" i="46"/>
  <c r="G84" i="46"/>
  <c r="G85" i="46"/>
  <c r="G86" i="46"/>
  <c r="G87" i="46"/>
  <c r="G88" i="46"/>
  <c r="G89" i="46"/>
  <c r="G90" i="46"/>
  <c r="G91" i="46"/>
  <c r="G92" i="46"/>
  <c r="G93" i="46"/>
  <c r="G94" i="46"/>
  <c r="G95" i="46"/>
  <c r="G96" i="46"/>
  <c r="G97" i="46"/>
  <c r="G98" i="46"/>
  <c r="G99" i="46"/>
  <c r="G100" i="46"/>
  <c r="G101" i="46"/>
  <c r="G102" i="46"/>
  <c r="G103" i="46"/>
  <c r="G104" i="46"/>
  <c r="G105" i="46"/>
  <c r="G106" i="46"/>
  <c r="G107" i="46"/>
  <c r="G108" i="46"/>
  <c r="G109" i="46"/>
  <c r="G110" i="46"/>
  <c r="G111" i="46"/>
  <c r="G112" i="46"/>
  <c r="G113" i="46"/>
  <c r="G114" i="46"/>
  <c r="G115" i="46"/>
  <c r="G116" i="46"/>
  <c r="G117" i="46"/>
  <c r="G118" i="46"/>
  <c r="G119" i="46"/>
  <c r="G120" i="46"/>
  <c r="G121" i="46"/>
  <c r="G122" i="46"/>
  <c r="G123" i="46"/>
  <c r="G124" i="46"/>
  <c r="G125" i="46"/>
  <c r="G12" i="46"/>
  <c r="Z12" i="46" l="1"/>
  <c r="W71" i="49"/>
  <c r="K350" i="37" l="1"/>
  <c r="W66" i="49" s="1"/>
  <c r="K351" i="37"/>
  <c r="W67" i="49" s="1"/>
  <c r="W70" i="49"/>
  <c r="W81" i="49" l="1"/>
  <c r="K352" i="37"/>
  <c r="P351" i="39"/>
  <c r="BI16" i="17" l="1"/>
  <c r="BI17" i="17"/>
  <c r="BI18" i="17"/>
  <c r="BI19" i="17"/>
  <c r="BI20" i="17"/>
  <c r="BI21" i="17"/>
  <c r="BI22" i="17"/>
  <c r="BI23" i="17"/>
  <c r="BI24" i="17"/>
  <c r="BI25" i="17"/>
  <c r="BI26" i="17"/>
  <c r="BI27" i="17"/>
  <c r="BI28" i="17"/>
  <c r="BI29" i="17"/>
  <c r="BI30" i="17"/>
  <c r="BI31" i="17"/>
  <c r="BI32" i="17"/>
  <c r="BI33" i="17"/>
  <c r="BI34" i="17"/>
  <c r="BI35" i="17"/>
  <c r="BI36" i="17"/>
  <c r="BI37" i="17"/>
  <c r="BI38" i="17"/>
  <c r="BI39" i="17"/>
  <c r="BI40" i="17"/>
  <c r="BI41" i="17"/>
  <c r="BI42" i="17"/>
  <c r="BI43" i="17"/>
  <c r="BI44" i="17"/>
  <c r="BI45" i="17"/>
  <c r="BI46" i="17"/>
  <c r="BI47" i="17"/>
  <c r="BI48" i="17"/>
  <c r="BI49" i="17"/>
  <c r="BI50" i="17"/>
  <c r="BI51" i="17"/>
  <c r="BI52" i="17"/>
  <c r="BI53" i="17"/>
  <c r="BI54" i="17"/>
  <c r="BI55" i="17"/>
  <c r="BI56" i="17"/>
  <c r="BI57" i="17"/>
  <c r="BI58" i="17"/>
  <c r="BI59" i="17"/>
  <c r="BI60" i="17"/>
  <c r="BI61" i="17"/>
  <c r="BI62" i="17"/>
  <c r="BI63" i="17"/>
  <c r="BI64" i="17"/>
  <c r="BI65" i="17"/>
  <c r="BI66" i="17"/>
  <c r="BI67" i="17"/>
  <c r="BI68" i="17"/>
  <c r="BI69" i="17"/>
  <c r="BI70" i="17"/>
  <c r="BI71" i="17"/>
  <c r="BI72" i="17"/>
  <c r="BI73" i="17"/>
  <c r="BI74" i="17"/>
  <c r="BI75" i="17"/>
  <c r="BI76" i="17"/>
  <c r="BI77" i="17"/>
  <c r="BI78" i="17"/>
  <c r="BI79" i="17"/>
  <c r="BI80" i="17"/>
  <c r="BI81" i="17"/>
  <c r="BI82" i="17"/>
  <c r="BI83" i="17"/>
  <c r="BI84" i="17"/>
  <c r="BI85" i="17"/>
  <c r="BI86" i="17"/>
  <c r="BI87" i="17"/>
  <c r="BI88" i="17"/>
  <c r="BI89" i="17"/>
  <c r="BI90" i="17"/>
  <c r="BI91" i="17"/>
  <c r="BI92" i="17"/>
  <c r="BI93" i="17"/>
  <c r="BI94" i="17"/>
  <c r="BI95" i="17"/>
  <c r="BI96" i="17"/>
  <c r="BI97" i="17"/>
  <c r="BI98" i="17"/>
  <c r="BI99" i="17"/>
  <c r="BI100" i="17"/>
  <c r="BI101" i="17"/>
  <c r="BI102" i="17"/>
  <c r="BI103" i="17"/>
  <c r="BI104" i="17"/>
  <c r="BI105" i="17"/>
  <c r="BI106" i="17"/>
  <c r="BI107" i="17"/>
  <c r="BI108" i="17"/>
  <c r="BI109" i="17"/>
  <c r="BI110" i="17"/>
  <c r="BI111" i="17"/>
  <c r="BI112" i="17"/>
  <c r="BI113" i="17"/>
  <c r="BI114" i="17"/>
  <c r="BI115" i="17"/>
  <c r="BI116" i="17"/>
  <c r="BI117" i="17"/>
  <c r="BI118" i="17"/>
  <c r="BI119" i="17"/>
  <c r="BI120" i="17"/>
  <c r="BI121" i="17"/>
  <c r="BI122" i="17"/>
  <c r="BI123" i="17"/>
  <c r="BI124" i="17"/>
  <c r="BI125" i="17"/>
  <c r="BI126" i="17"/>
  <c r="BI127" i="17"/>
  <c r="BI128" i="17"/>
  <c r="BI129" i="17"/>
  <c r="BI130" i="17"/>
  <c r="BI131" i="17"/>
  <c r="BI132" i="17"/>
  <c r="BI133" i="17"/>
  <c r="BI134" i="17"/>
  <c r="BI135" i="17"/>
  <c r="BI136" i="17"/>
  <c r="BI137" i="17"/>
  <c r="BI138" i="17"/>
  <c r="BI139" i="17"/>
  <c r="BI140" i="17"/>
  <c r="BI141" i="17"/>
  <c r="BI142" i="17"/>
  <c r="BI143" i="17"/>
  <c r="BI144" i="17"/>
  <c r="BI145" i="17"/>
  <c r="BI146" i="17"/>
  <c r="BI147" i="17"/>
  <c r="BI148" i="17"/>
  <c r="BI149" i="17"/>
  <c r="BI150" i="17"/>
  <c r="BF14" i="17"/>
  <c r="V13" i="46"/>
  <c r="Z13" i="46" s="1"/>
  <c r="V14" i="46"/>
  <c r="Z14" i="46" s="1"/>
  <c r="V15" i="46"/>
  <c r="Z15" i="46" s="1"/>
  <c r="V16" i="46"/>
  <c r="Z16" i="46" s="1"/>
  <c r="V17" i="46"/>
  <c r="Z17" i="46" s="1"/>
  <c r="V18" i="46"/>
  <c r="Z18" i="46" s="1"/>
  <c r="V19" i="46"/>
  <c r="Z19" i="46" s="1"/>
  <c r="V20" i="46"/>
  <c r="Z20" i="46" s="1"/>
  <c r="V21" i="46"/>
  <c r="Z21" i="46" s="1"/>
  <c r="V22" i="46"/>
  <c r="Z22" i="46" s="1"/>
  <c r="V23" i="46"/>
  <c r="Z23" i="46" s="1"/>
  <c r="V24" i="46"/>
  <c r="Z24" i="46" s="1"/>
  <c r="V25" i="46"/>
  <c r="Z25" i="46" s="1"/>
  <c r="V26" i="46"/>
  <c r="Z26" i="46" s="1"/>
  <c r="V27" i="46"/>
  <c r="Z27" i="46" s="1"/>
  <c r="V28" i="46"/>
  <c r="Z28" i="46" s="1"/>
  <c r="V29" i="46"/>
  <c r="Z29" i="46" s="1"/>
  <c r="V30" i="46"/>
  <c r="Z30" i="46" s="1"/>
  <c r="V31" i="46"/>
  <c r="Z31" i="46" s="1"/>
  <c r="V32" i="46"/>
  <c r="Z32" i="46" s="1"/>
  <c r="V33" i="46"/>
  <c r="Z33" i="46" s="1"/>
  <c r="V34" i="46"/>
  <c r="Z34" i="46" s="1"/>
  <c r="V35" i="46"/>
  <c r="Z35" i="46" s="1"/>
  <c r="V36" i="46"/>
  <c r="Z36" i="46" s="1"/>
  <c r="V37" i="46"/>
  <c r="Z37" i="46" s="1"/>
  <c r="V38" i="46"/>
  <c r="Z38" i="46" s="1"/>
  <c r="V39" i="46"/>
  <c r="Z39" i="46" s="1"/>
  <c r="V40" i="46"/>
  <c r="Z40" i="46" s="1"/>
  <c r="V41" i="46"/>
  <c r="Z41" i="46" s="1"/>
  <c r="V42" i="46"/>
  <c r="Z42" i="46" s="1"/>
  <c r="V43" i="46"/>
  <c r="Z43" i="46" s="1"/>
  <c r="V44" i="46"/>
  <c r="Z44" i="46" s="1"/>
  <c r="V45" i="46"/>
  <c r="Z45" i="46" s="1"/>
  <c r="V46" i="46"/>
  <c r="Z46" i="46" s="1"/>
  <c r="V47" i="46"/>
  <c r="Z47" i="46" s="1"/>
  <c r="V48" i="46"/>
  <c r="Z48" i="46" s="1"/>
  <c r="V49" i="46"/>
  <c r="Z49" i="46" s="1"/>
  <c r="V50" i="46"/>
  <c r="Z50" i="46" s="1"/>
  <c r="V51" i="46"/>
  <c r="Z51" i="46" s="1"/>
  <c r="V52" i="46"/>
  <c r="Z52" i="46" s="1"/>
  <c r="V53" i="46"/>
  <c r="Z53" i="46" s="1"/>
  <c r="V54" i="46"/>
  <c r="Z54" i="46" s="1"/>
  <c r="V55" i="46"/>
  <c r="Z55" i="46" s="1"/>
  <c r="V56" i="46"/>
  <c r="Z56" i="46" s="1"/>
  <c r="V57" i="46"/>
  <c r="Z57" i="46" s="1"/>
  <c r="V58" i="46"/>
  <c r="Z58" i="46" s="1"/>
  <c r="V59" i="46"/>
  <c r="Z59" i="46" s="1"/>
  <c r="V60" i="46"/>
  <c r="Z60" i="46" s="1"/>
  <c r="V61" i="46"/>
  <c r="Z61" i="46" s="1"/>
  <c r="V62" i="46"/>
  <c r="Z62" i="46" s="1"/>
  <c r="V63" i="46"/>
  <c r="Z63" i="46" s="1"/>
  <c r="V64" i="46"/>
  <c r="Z64" i="46" s="1"/>
  <c r="V65" i="46"/>
  <c r="Z65" i="46" s="1"/>
  <c r="V66" i="46"/>
  <c r="Z66" i="46" s="1"/>
  <c r="V67" i="46"/>
  <c r="Z67" i="46" s="1"/>
  <c r="V68" i="46"/>
  <c r="Z68" i="46" s="1"/>
  <c r="V69" i="46"/>
  <c r="Z69" i="46" s="1"/>
  <c r="V70" i="46"/>
  <c r="Z70" i="46" s="1"/>
  <c r="V71" i="46"/>
  <c r="Z71" i="46" s="1"/>
  <c r="V72" i="46"/>
  <c r="Z72" i="46" s="1"/>
  <c r="V73" i="46"/>
  <c r="Z73" i="46" s="1"/>
  <c r="V74" i="46"/>
  <c r="Z74" i="46" s="1"/>
  <c r="V75" i="46"/>
  <c r="Z75" i="46" s="1"/>
  <c r="V76" i="46"/>
  <c r="Z76" i="46" s="1"/>
  <c r="V77" i="46"/>
  <c r="Z77" i="46" s="1"/>
  <c r="V78" i="46"/>
  <c r="Z78" i="46" s="1"/>
  <c r="V79" i="46"/>
  <c r="Z79" i="46" s="1"/>
  <c r="V80" i="46"/>
  <c r="Z80" i="46" s="1"/>
  <c r="V81" i="46"/>
  <c r="Z81" i="46" s="1"/>
  <c r="V82" i="46"/>
  <c r="Z82" i="46" s="1"/>
  <c r="V83" i="46"/>
  <c r="Z83" i="46" s="1"/>
  <c r="V84" i="46"/>
  <c r="Z84" i="46" s="1"/>
  <c r="V85" i="46"/>
  <c r="Z85" i="46" s="1"/>
  <c r="V86" i="46"/>
  <c r="Z86" i="46" s="1"/>
  <c r="V87" i="46"/>
  <c r="Z87" i="46" s="1"/>
  <c r="V88" i="46"/>
  <c r="Z88" i="46" s="1"/>
  <c r="V89" i="46"/>
  <c r="Z89" i="46" s="1"/>
  <c r="V90" i="46"/>
  <c r="Z90" i="46" s="1"/>
  <c r="V91" i="46"/>
  <c r="Z91" i="46" s="1"/>
  <c r="V92" i="46"/>
  <c r="Z92" i="46" s="1"/>
  <c r="V93" i="46"/>
  <c r="Z93" i="46" s="1"/>
  <c r="V94" i="46"/>
  <c r="Z94" i="46" s="1"/>
  <c r="V95" i="46"/>
  <c r="Z95" i="46" s="1"/>
  <c r="V96" i="46"/>
  <c r="Z96" i="46" s="1"/>
  <c r="V97" i="46"/>
  <c r="Z97" i="46" s="1"/>
  <c r="V98" i="46"/>
  <c r="Z98" i="46" s="1"/>
  <c r="V99" i="46"/>
  <c r="Z99" i="46" s="1"/>
  <c r="V100" i="46"/>
  <c r="Z100" i="46" s="1"/>
  <c r="V101" i="46"/>
  <c r="Z101" i="46" s="1"/>
  <c r="V102" i="46"/>
  <c r="Z102" i="46" s="1"/>
  <c r="V103" i="46"/>
  <c r="Z103" i="46" s="1"/>
  <c r="V104" i="46"/>
  <c r="Z104" i="46" s="1"/>
  <c r="V105" i="46"/>
  <c r="Z105" i="46" s="1"/>
  <c r="V106" i="46"/>
  <c r="Z106" i="46" s="1"/>
  <c r="V107" i="46"/>
  <c r="Z107" i="46" s="1"/>
  <c r="V108" i="46"/>
  <c r="Z108" i="46" s="1"/>
  <c r="V109" i="46"/>
  <c r="Z109" i="46" s="1"/>
  <c r="V110" i="46"/>
  <c r="Z110" i="46" s="1"/>
  <c r="V111" i="46"/>
  <c r="Z111" i="46" s="1"/>
  <c r="V112" i="46"/>
  <c r="Z112" i="46" s="1"/>
  <c r="V113" i="46"/>
  <c r="Z113" i="46" s="1"/>
  <c r="V114" i="46"/>
  <c r="Z114" i="46" s="1"/>
  <c r="V115" i="46"/>
  <c r="Z115" i="46" s="1"/>
  <c r="V116" i="46"/>
  <c r="Z116" i="46" s="1"/>
  <c r="V117" i="46"/>
  <c r="Z117" i="46" s="1"/>
  <c r="V118" i="46"/>
  <c r="Z118" i="46" s="1"/>
  <c r="V119" i="46"/>
  <c r="Z119" i="46" s="1"/>
  <c r="V120" i="46"/>
  <c r="Z120" i="46" s="1"/>
  <c r="V121" i="46"/>
  <c r="Z121" i="46" s="1"/>
  <c r="V122" i="46"/>
  <c r="Z122" i="46" s="1"/>
  <c r="V123" i="46"/>
  <c r="Z123" i="46" s="1"/>
  <c r="V124" i="46"/>
  <c r="Z124" i="46" s="1"/>
  <c r="V125" i="46"/>
  <c r="Z125" i="46" s="1"/>
  <c r="O516" i="41"/>
  <c r="Z13" i="17" l="1"/>
  <c r="Z14" i="17"/>
  <c r="T14" i="17" l="1"/>
  <c r="BI14" i="17" s="1"/>
  <c r="U14" i="17"/>
  <c r="V14" i="17"/>
  <c r="W14" i="17"/>
  <c r="AH14" i="17" s="1"/>
  <c r="X14" i="17"/>
  <c r="Y14" i="17"/>
  <c r="T15" i="17"/>
  <c r="BI15" i="17" s="1"/>
  <c r="U15" i="17"/>
  <c r="V15" i="17"/>
  <c r="W15" i="17"/>
  <c r="AH15" i="17" s="1"/>
  <c r="X15" i="17"/>
  <c r="Y15" i="17"/>
  <c r="U13" i="17"/>
  <c r="BI13" i="17" s="1"/>
  <c r="V13" i="17"/>
  <c r="W13" i="17"/>
  <c r="AH13" i="17" s="1"/>
  <c r="X13" i="17"/>
  <c r="Y13" i="17"/>
  <c r="BI151" i="17" l="1"/>
  <c r="Y184" i="17" s="1"/>
  <c r="L13" i="49" s="1"/>
  <c r="Q351" i="39"/>
  <c r="I351" i="39"/>
  <c r="R356" i="39" l="1"/>
  <c r="AQ13" i="46" l="1"/>
  <c r="AQ14" i="46"/>
  <c r="AQ15" i="46"/>
  <c r="AQ16" i="46"/>
  <c r="AQ17" i="46"/>
  <c r="AQ18" i="46"/>
  <c r="AQ19" i="46"/>
  <c r="AQ20" i="46"/>
  <c r="AQ21" i="46"/>
  <c r="AQ22" i="46"/>
  <c r="AF125" i="46" l="1"/>
  <c r="AF124" i="46"/>
  <c r="AF123" i="46"/>
  <c r="AF122" i="46"/>
  <c r="AF121" i="46"/>
  <c r="AF120" i="46"/>
  <c r="AF119" i="46"/>
  <c r="AF118" i="46"/>
  <c r="AF117" i="46"/>
  <c r="AF116" i="46"/>
  <c r="AF115" i="46"/>
  <c r="AF114" i="46"/>
  <c r="AF113" i="46"/>
  <c r="AF112" i="46"/>
  <c r="AF111" i="46"/>
  <c r="AF110" i="46"/>
  <c r="AF109" i="46"/>
  <c r="AF108" i="46"/>
  <c r="AF107" i="46"/>
  <c r="AF106" i="46"/>
  <c r="AF105" i="46"/>
  <c r="AF104" i="46"/>
  <c r="AF103" i="46"/>
  <c r="AF102" i="46"/>
  <c r="AF101" i="46"/>
  <c r="AF100" i="46"/>
  <c r="AF99" i="46"/>
  <c r="AF98" i="46"/>
  <c r="AF97" i="46"/>
  <c r="AF96" i="46"/>
  <c r="AF95" i="46"/>
  <c r="AF94" i="46"/>
  <c r="AF93" i="46"/>
  <c r="AF92" i="46"/>
  <c r="AF91" i="46"/>
  <c r="AF90" i="46"/>
  <c r="AF89" i="46"/>
  <c r="AF88" i="46"/>
  <c r="AF87" i="46"/>
  <c r="AF86" i="46"/>
  <c r="AF85" i="46"/>
  <c r="AF84" i="46"/>
  <c r="AF83" i="46"/>
  <c r="AF82" i="46"/>
  <c r="AF81" i="46"/>
  <c r="AF80" i="46"/>
  <c r="AF79" i="46"/>
  <c r="AF78" i="46"/>
  <c r="AF77" i="46"/>
  <c r="AF76" i="46"/>
  <c r="AF75" i="46"/>
  <c r="AF74" i="46"/>
  <c r="AF73" i="46"/>
  <c r="AF72" i="46"/>
  <c r="AF71" i="46"/>
  <c r="AF70" i="46"/>
  <c r="AF69" i="46"/>
  <c r="AF68" i="46"/>
  <c r="AF67" i="46"/>
  <c r="AF66" i="46"/>
  <c r="AF65" i="46"/>
  <c r="AF64" i="46"/>
  <c r="AF63" i="46"/>
  <c r="AF62" i="46"/>
  <c r="AF61" i="46"/>
  <c r="AF60" i="46"/>
  <c r="AF59" i="46"/>
  <c r="AF58" i="46"/>
  <c r="AF57" i="46"/>
  <c r="AF56" i="46"/>
  <c r="AF55" i="46"/>
  <c r="AF54" i="46"/>
  <c r="AF53" i="46"/>
  <c r="AF52" i="46"/>
  <c r="AF51" i="46"/>
  <c r="AF50" i="46"/>
  <c r="AF49" i="46"/>
  <c r="AF48" i="46"/>
  <c r="AF47" i="46"/>
  <c r="AF46" i="46"/>
  <c r="AF45" i="46"/>
  <c r="AF44" i="46"/>
  <c r="AF43" i="46"/>
  <c r="AF42" i="46"/>
  <c r="AF41" i="46"/>
  <c r="AF40" i="46"/>
  <c r="AF39" i="46"/>
  <c r="AF38" i="46"/>
  <c r="AF37" i="46"/>
  <c r="AF36" i="46"/>
  <c r="AF35" i="46"/>
  <c r="AF34" i="46"/>
  <c r="AF33" i="46"/>
  <c r="AF32" i="46"/>
  <c r="AF31" i="46"/>
  <c r="AF30" i="46"/>
  <c r="AF29" i="46"/>
  <c r="AF28" i="46"/>
  <c r="AF27" i="46"/>
  <c r="AF26" i="46"/>
  <c r="AF25" i="46"/>
  <c r="AF24" i="46"/>
  <c r="AF23" i="46"/>
  <c r="AF22" i="46"/>
  <c r="AF21" i="46"/>
  <c r="AF20" i="46"/>
  <c r="AF19" i="46"/>
  <c r="AF18" i="46"/>
  <c r="AF17" i="46"/>
  <c r="AF16" i="46"/>
  <c r="AF15" i="46"/>
  <c r="AF14" i="46"/>
  <c r="AF13" i="46"/>
  <c r="O517" i="41" l="1"/>
  <c r="AJ12" i="46"/>
  <c r="AK12" i="46" s="1"/>
  <c r="AL12" i="46" s="1"/>
  <c r="AG12" i="46"/>
  <c r="AH12" i="46" s="1"/>
  <c r="AA13" i="46"/>
  <c r="AG13" i="46"/>
  <c r="AH13" i="46" s="1"/>
  <c r="AJ13" i="46"/>
  <c r="AK13" i="46" s="1"/>
  <c r="AL13" i="46" s="1"/>
  <c r="AG14" i="46"/>
  <c r="AH14" i="46" s="1"/>
  <c r="AJ14" i="46"/>
  <c r="AK14" i="46" s="1"/>
  <c r="AA15" i="46"/>
  <c r="AG15" i="46"/>
  <c r="AH15" i="46" s="1"/>
  <c r="AJ15" i="46"/>
  <c r="AK15" i="46" s="1"/>
  <c r="AL15" i="46" s="1"/>
  <c r="AA16" i="46"/>
  <c r="AG16" i="46"/>
  <c r="AH16" i="46" s="1"/>
  <c r="AJ16" i="46"/>
  <c r="AK16" i="46" s="1"/>
  <c r="AL16" i="46" s="1"/>
  <c r="AA17" i="46"/>
  <c r="AG17" i="46"/>
  <c r="AH17" i="46" s="1"/>
  <c r="AJ17" i="46"/>
  <c r="AK17" i="46" s="1"/>
  <c r="AL17" i="46" s="1"/>
  <c r="AA18" i="46"/>
  <c r="AG18" i="46"/>
  <c r="AH18" i="46" s="1"/>
  <c r="AJ18" i="46"/>
  <c r="AK18" i="46" s="1"/>
  <c r="AL18" i="46" s="1"/>
  <c r="AB19" i="46"/>
  <c r="AG19" i="46"/>
  <c r="AH19" i="46" s="1"/>
  <c r="AJ19" i="46"/>
  <c r="AK19" i="46" s="1"/>
  <c r="AL19" i="46" s="1"/>
  <c r="AA20" i="46"/>
  <c r="AG20" i="46"/>
  <c r="AH20" i="46" s="1"/>
  <c r="AJ20" i="46"/>
  <c r="AK20" i="46" s="1"/>
  <c r="AL20" i="46" s="1"/>
  <c r="AA21" i="46"/>
  <c r="AG21" i="46"/>
  <c r="AH21" i="46" s="1"/>
  <c r="AJ21" i="46"/>
  <c r="AK21" i="46" s="1"/>
  <c r="AL21" i="46" s="1"/>
  <c r="AA22" i="46"/>
  <c r="AG22" i="46"/>
  <c r="AH22" i="46" s="1"/>
  <c r="AJ22" i="46"/>
  <c r="AK22" i="46" s="1"/>
  <c r="AL22" i="46" s="1"/>
  <c r="AA23" i="46"/>
  <c r="AG23" i="46"/>
  <c r="AH23" i="46" s="1"/>
  <c r="AJ23" i="46"/>
  <c r="AK23" i="46" s="1"/>
  <c r="AL23" i="46" s="1"/>
  <c r="AA24" i="46"/>
  <c r="AG24" i="46"/>
  <c r="AH24" i="46" s="1"/>
  <c r="AJ24" i="46"/>
  <c r="AK24" i="46" s="1"/>
  <c r="AL24" i="46" s="1"/>
  <c r="AA25" i="46"/>
  <c r="AG25" i="46"/>
  <c r="AH25" i="46" s="1"/>
  <c r="AJ25" i="46"/>
  <c r="AK25" i="46" s="1"/>
  <c r="AL25" i="46" s="1"/>
  <c r="AA26" i="46"/>
  <c r="AG26" i="46"/>
  <c r="AH26" i="46" s="1"/>
  <c r="AJ26" i="46"/>
  <c r="AK26" i="46" s="1"/>
  <c r="AL26" i="46" s="1"/>
  <c r="AA27" i="46"/>
  <c r="AG27" i="46"/>
  <c r="AH27" i="46" s="1"/>
  <c r="AJ27" i="46"/>
  <c r="AK27" i="46" s="1"/>
  <c r="AL27" i="46" s="1"/>
  <c r="AG28" i="46"/>
  <c r="AH28" i="46" s="1"/>
  <c r="AJ28" i="46"/>
  <c r="AK28" i="46" s="1"/>
  <c r="AL28" i="46" s="1"/>
  <c r="AG29" i="46"/>
  <c r="AH29" i="46" s="1"/>
  <c r="AJ29" i="46"/>
  <c r="AK29" i="46" s="1"/>
  <c r="AL29" i="46" s="1"/>
  <c r="AG30" i="46"/>
  <c r="AH30" i="46" s="1"/>
  <c r="AJ30" i="46"/>
  <c r="AK30" i="46" s="1"/>
  <c r="AL30" i="46" s="1"/>
  <c r="AG31" i="46"/>
  <c r="AH31" i="46" s="1"/>
  <c r="AJ31" i="46"/>
  <c r="AK31" i="46" s="1"/>
  <c r="AL31" i="46" s="1"/>
  <c r="AG32" i="46"/>
  <c r="AH32" i="46" s="1"/>
  <c r="AJ32" i="46"/>
  <c r="AK32" i="46" s="1"/>
  <c r="AL32" i="46" s="1"/>
  <c r="AG33" i="46"/>
  <c r="AH33" i="46" s="1"/>
  <c r="AJ33" i="46"/>
  <c r="AK33" i="46" s="1"/>
  <c r="AL33" i="46" s="1"/>
  <c r="AG34" i="46"/>
  <c r="AH34" i="46" s="1"/>
  <c r="AJ34" i="46"/>
  <c r="AK34" i="46" s="1"/>
  <c r="AL34" i="46" s="1"/>
  <c r="AG35" i="46"/>
  <c r="AH35" i="46" s="1"/>
  <c r="AJ35" i="46"/>
  <c r="AK35" i="46" s="1"/>
  <c r="AL35" i="46" s="1"/>
  <c r="AG36" i="46"/>
  <c r="AH36" i="46" s="1"/>
  <c r="AJ36" i="46"/>
  <c r="AK36" i="46" s="1"/>
  <c r="AL36" i="46" s="1"/>
  <c r="AG37" i="46"/>
  <c r="AH37" i="46" s="1"/>
  <c r="AJ37" i="46"/>
  <c r="AK37" i="46" s="1"/>
  <c r="AL37" i="46" s="1"/>
  <c r="AG38" i="46"/>
  <c r="AH38" i="46" s="1"/>
  <c r="AJ38" i="46"/>
  <c r="AK38" i="46" s="1"/>
  <c r="AL38" i="46" s="1"/>
  <c r="AG39" i="46"/>
  <c r="AH39" i="46" s="1"/>
  <c r="AJ39" i="46"/>
  <c r="AK39" i="46" s="1"/>
  <c r="AL39" i="46" s="1"/>
  <c r="AG40" i="46"/>
  <c r="AH40" i="46" s="1"/>
  <c r="AJ40" i="46"/>
  <c r="AK40" i="46" s="1"/>
  <c r="AL40" i="46" s="1"/>
  <c r="AG41" i="46"/>
  <c r="AH41" i="46" s="1"/>
  <c r="AJ41" i="46"/>
  <c r="AK41" i="46" s="1"/>
  <c r="AL41" i="46" s="1"/>
  <c r="AG42" i="46"/>
  <c r="AH42" i="46" s="1"/>
  <c r="AJ42" i="46"/>
  <c r="AK42" i="46" s="1"/>
  <c r="AL42" i="46" s="1"/>
  <c r="AG43" i="46"/>
  <c r="AH43" i="46" s="1"/>
  <c r="AJ43" i="46"/>
  <c r="AK43" i="46" s="1"/>
  <c r="AL43" i="46" s="1"/>
  <c r="AG44" i="46"/>
  <c r="AH44" i="46" s="1"/>
  <c r="AJ44" i="46"/>
  <c r="AK44" i="46" s="1"/>
  <c r="AL44" i="46" s="1"/>
  <c r="AG45" i="46"/>
  <c r="AH45" i="46" s="1"/>
  <c r="AJ45" i="46"/>
  <c r="AK45" i="46" s="1"/>
  <c r="AL45" i="46" s="1"/>
  <c r="AG46" i="46"/>
  <c r="AH46" i="46" s="1"/>
  <c r="AJ46" i="46"/>
  <c r="AK46" i="46" s="1"/>
  <c r="AL46" i="46" s="1"/>
  <c r="AG47" i="46"/>
  <c r="AH47" i="46" s="1"/>
  <c r="AJ47" i="46"/>
  <c r="AK47" i="46" s="1"/>
  <c r="AL47" i="46" s="1"/>
  <c r="AG48" i="46"/>
  <c r="AH48" i="46" s="1"/>
  <c r="AJ48" i="46"/>
  <c r="AK48" i="46" s="1"/>
  <c r="AL48" i="46" s="1"/>
  <c r="AG49" i="46"/>
  <c r="AH49" i="46" s="1"/>
  <c r="AJ49" i="46"/>
  <c r="AK49" i="46" s="1"/>
  <c r="AL49" i="46" s="1"/>
  <c r="AG50" i="46"/>
  <c r="AH50" i="46" s="1"/>
  <c r="AJ50" i="46"/>
  <c r="AK50" i="46" s="1"/>
  <c r="AL50" i="46" s="1"/>
  <c r="AG51" i="46"/>
  <c r="AH51" i="46" s="1"/>
  <c r="AJ51" i="46"/>
  <c r="AK51" i="46" s="1"/>
  <c r="AL51" i="46" s="1"/>
  <c r="AG52" i="46"/>
  <c r="AH52" i="46" s="1"/>
  <c r="AJ52" i="46"/>
  <c r="AK52" i="46" s="1"/>
  <c r="AL52" i="46" s="1"/>
  <c r="AA53" i="46"/>
  <c r="AG53" i="46"/>
  <c r="AH53" i="46" s="1"/>
  <c r="AJ53" i="46"/>
  <c r="AK53" i="46" s="1"/>
  <c r="AL53" i="46" s="1"/>
  <c r="AD54" i="46"/>
  <c r="AG54" i="46"/>
  <c r="AH54" i="46" s="1"/>
  <c r="AJ54" i="46"/>
  <c r="AK54" i="46" s="1"/>
  <c r="AL54" i="46" s="1"/>
  <c r="AD55" i="46"/>
  <c r="AG55" i="46"/>
  <c r="AH55" i="46" s="1"/>
  <c r="AJ55" i="46"/>
  <c r="AK55" i="46" s="1"/>
  <c r="AL55" i="46" s="1"/>
  <c r="AD56" i="46"/>
  <c r="AG56" i="46"/>
  <c r="AH56" i="46" s="1"/>
  <c r="AJ56" i="46"/>
  <c r="AK56" i="46" s="1"/>
  <c r="AL56" i="46" s="1"/>
  <c r="AD57" i="46"/>
  <c r="AG57" i="46"/>
  <c r="AH57" i="46" s="1"/>
  <c r="AJ57" i="46"/>
  <c r="AK57" i="46" s="1"/>
  <c r="AL57" i="46" s="1"/>
  <c r="AD58" i="46"/>
  <c r="AG58" i="46"/>
  <c r="AH58" i="46" s="1"/>
  <c r="AJ58" i="46"/>
  <c r="AK58" i="46" s="1"/>
  <c r="AL58" i="46" s="1"/>
  <c r="AD59" i="46"/>
  <c r="AG59" i="46"/>
  <c r="AH59" i="46" s="1"/>
  <c r="AJ59" i="46"/>
  <c r="AK59" i="46" s="1"/>
  <c r="AL59" i="46" s="1"/>
  <c r="AD60" i="46"/>
  <c r="AG60" i="46"/>
  <c r="AH60" i="46" s="1"/>
  <c r="AJ60" i="46"/>
  <c r="AK60" i="46" s="1"/>
  <c r="AL60" i="46" s="1"/>
  <c r="AD61" i="46"/>
  <c r="AG61" i="46"/>
  <c r="AH61" i="46" s="1"/>
  <c r="AJ61" i="46"/>
  <c r="AK61" i="46" s="1"/>
  <c r="AL61" i="46" s="1"/>
  <c r="AD62" i="46"/>
  <c r="AG62" i="46"/>
  <c r="AH62" i="46" s="1"/>
  <c r="AJ62" i="46"/>
  <c r="AK62" i="46" s="1"/>
  <c r="AL62" i="46" s="1"/>
  <c r="AD63" i="46"/>
  <c r="AG63" i="46"/>
  <c r="AH63" i="46" s="1"/>
  <c r="AJ63" i="46"/>
  <c r="AK63" i="46" s="1"/>
  <c r="AL63" i="46" s="1"/>
  <c r="AD64" i="46"/>
  <c r="AG64" i="46"/>
  <c r="AH64" i="46" s="1"/>
  <c r="AJ64" i="46"/>
  <c r="AK64" i="46" s="1"/>
  <c r="AL64" i="46" s="1"/>
  <c r="AD65" i="46"/>
  <c r="AG65" i="46"/>
  <c r="AH65" i="46" s="1"/>
  <c r="AJ65" i="46"/>
  <c r="AK65" i="46" s="1"/>
  <c r="AL65" i="46" s="1"/>
  <c r="AD66" i="46"/>
  <c r="AG66" i="46"/>
  <c r="AH66" i="46" s="1"/>
  <c r="AJ66" i="46"/>
  <c r="AK66" i="46" s="1"/>
  <c r="AL66" i="46" s="1"/>
  <c r="AD67" i="46"/>
  <c r="AG67" i="46"/>
  <c r="AH67" i="46" s="1"/>
  <c r="AJ67" i="46"/>
  <c r="AK67" i="46" s="1"/>
  <c r="AL67" i="46" s="1"/>
  <c r="AD68" i="46"/>
  <c r="AG68" i="46"/>
  <c r="AH68" i="46" s="1"/>
  <c r="AJ68" i="46"/>
  <c r="AK68" i="46" s="1"/>
  <c r="AL68" i="46" s="1"/>
  <c r="AD69" i="46"/>
  <c r="AG69" i="46"/>
  <c r="AH69" i="46" s="1"/>
  <c r="AJ69" i="46"/>
  <c r="AK69" i="46" s="1"/>
  <c r="AL69" i="46" s="1"/>
  <c r="AD70" i="46"/>
  <c r="AG70" i="46"/>
  <c r="AH70" i="46" s="1"/>
  <c r="AJ70" i="46"/>
  <c r="AK70" i="46" s="1"/>
  <c r="AL70" i="46" s="1"/>
  <c r="AA71" i="46"/>
  <c r="AG71" i="46"/>
  <c r="AH71" i="46" s="1"/>
  <c r="AJ71" i="46"/>
  <c r="AK71" i="46" s="1"/>
  <c r="AL71" i="46" s="1"/>
  <c r="AD72" i="46"/>
  <c r="AG72" i="46"/>
  <c r="AH72" i="46" s="1"/>
  <c r="AJ72" i="46"/>
  <c r="AK72" i="46" s="1"/>
  <c r="AL72" i="46" s="1"/>
  <c r="AA73" i="46"/>
  <c r="AG73" i="46"/>
  <c r="AH73" i="46" s="1"/>
  <c r="AJ73" i="46"/>
  <c r="AK73" i="46" s="1"/>
  <c r="AL73" i="46" s="1"/>
  <c r="AA74" i="46"/>
  <c r="AG74" i="46"/>
  <c r="AH74" i="46" s="1"/>
  <c r="AJ74" i="46"/>
  <c r="AK74" i="46" s="1"/>
  <c r="AL74" i="46" s="1"/>
  <c r="AA75" i="46"/>
  <c r="AG75" i="46"/>
  <c r="AH75" i="46" s="1"/>
  <c r="AJ75" i="46"/>
  <c r="AK75" i="46" s="1"/>
  <c r="AL75" i="46" s="1"/>
  <c r="AA76" i="46"/>
  <c r="AG76" i="46"/>
  <c r="AH76" i="46" s="1"/>
  <c r="AJ76" i="46"/>
  <c r="AK76" i="46" s="1"/>
  <c r="AL76" i="46" s="1"/>
  <c r="AB77" i="46"/>
  <c r="AG77" i="46"/>
  <c r="AH77" i="46" s="1"/>
  <c r="AJ77" i="46"/>
  <c r="AK77" i="46" s="1"/>
  <c r="AL77" i="46" s="1"/>
  <c r="AA78" i="46"/>
  <c r="AG78" i="46"/>
  <c r="AH78" i="46" s="1"/>
  <c r="AJ78" i="46"/>
  <c r="AK78" i="46" s="1"/>
  <c r="AL78" i="46" s="1"/>
  <c r="AB79" i="46"/>
  <c r="AG79" i="46"/>
  <c r="AH79" i="46" s="1"/>
  <c r="AJ79" i="46"/>
  <c r="AK79" i="46" s="1"/>
  <c r="AL79" i="46" s="1"/>
  <c r="AD80" i="46"/>
  <c r="AG80" i="46"/>
  <c r="AH80" i="46" s="1"/>
  <c r="AJ80" i="46"/>
  <c r="AK80" i="46" s="1"/>
  <c r="AL80" i="46" s="1"/>
  <c r="AA81" i="46"/>
  <c r="AG81" i="46"/>
  <c r="AH81" i="46" s="1"/>
  <c r="AJ81" i="46"/>
  <c r="AK81" i="46" s="1"/>
  <c r="AL81" i="46" s="1"/>
  <c r="AD82" i="46"/>
  <c r="AG82" i="46"/>
  <c r="AH82" i="46" s="1"/>
  <c r="AJ82" i="46"/>
  <c r="AK82" i="46" s="1"/>
  <c r="AL82" i="46" s="1"/>
  <c r="AA83" i="46"/>
  <c r="AG83" i="46"/>
  <c r="AH83" i="46" s="1"/>
  <c r="AJ83" i="46"/>
  <c r="AK83" i="46" s="1"/>
  <c r="AL83" i="46" s="1"/>
  <c r="AA84" i="46"/>
  <c r="AG84" i="46"/>
  <c r="AH84" i="46" s="1"/>
  <c r="AJ84" i="46"/>
  <c r="AK84" i="46" s="1"/>
  <c r="AL84" i="46" s="1"/>
  <c r="AA85" i="46"/>
  <c r="AG85" i="46"/>
  <c r="AH85" i="46" s="1"/>
  <c r="AJ85" i="46"/>
  <c r="AK85" i="46" s="1"/>
  <c r="AL85" i="46" s="1"/>
  <c r="AA86" i="46"/>
  <c r="AG86" i="46"/>
  <c r="AH86" i="46" s="1"/>
  <c r="AJ86" i="46"/>
  <c r="AK86" i="46" s="1"/>
  <c r="AL86" i="46" s="1"/>
  <c r="AA87" i="46"/>
  <c r="AG87" i="46"/>
  <c r="AH87" i="46" s="1"/>
  <c r="AJ87" i="46"/>
  <c r="AK87" i="46" s="1"/>
  <c r="AL87" i="46" s="1"/>
  <c r="AC88" i="46"/>
  <c r="AG88" i="46"/>
  <c r="AH88" i="46" s="1"/>
  <c r="AJ88" i="46"/>
  <c r="AK88" i="46" s="1"/>
  <c r="AL88" i="46" s="1"/>
  <c r="AC89" i="46"/>
  <c r="AG89" i="46"/>
  <c r="AH89" i="46" s="1"/>
  <c r="AJ89" i="46"/>
  <c r="AK89" i="46" s="1"/>
  <c r="AL89" i="46" s="1"/>
  <c r="AB90" i="46"/>
  <c r="AG90" i="46"/>
  <c r="AH90" i="46" s="1"/>
  <c r="AJ90" i="46"/>
  <c r="AK90" i="46" s="1"/>
  <c r="AL90" i="46" s="1"/>
  <c r="AB91" i="46"/>
  <c r="AG91" i="46"/>
  <c r="AH91" i="46" s="1"/>
  <c r="AJ91" i="46"/>
  <c r="AK91" i="46" s="1"/>
  <c r="AL91" i="46" s="1"/>
  <c r="AB92" i="46"/>
  <c r="AG92" i="46"/>
  <c r="AH92" i="46" s="1"/>
  <c r="AJ92" i="46"/>
  <c r="AK92" i="46" s="1"/>
  <c r="AL92" i="46" s="1"/>
  <c r="AA93" i="46"/>
  <c r="AG93" i="46"/>
  <c r="AH93" i="46" s="1"/>
  <c r="AJ93" i="46"/>
  <c r="AK93" i="46" s="1"/>
  <c r="AL93" i="46" s="1"/>
  <c r="AA94" i="46"/>
  <c r="AG94" i="46"/>
  <c r="AH94" i="46" s="1"/>
  <c r="AJ94" i="46"/>
  <c r="AK94" i="46" s="1"/>
  <c r="AL94" i="46" s="1"/>
  <c r="AA95" i="46"/>
  <c r="AG95" i="46"/>
  <c r="AH95" i="46" s="1"/>
  <c r="AJ95" i="46"/>
  <c r="AK95" i="46" s="1"/>
  <c r="AL95" i="46" s="1"/>
  <c r="AB96" i="46"/>
  <c r="AG96" i="46"/>
  <c r="AH96" i="46" s="1"/>
  <c r="AJ96" i="46"/>
  <c r="AK96" i="46" s="1"/>
  <c r="AL96" i="46" s="1"/>
  <c r="AB97" i="46"/>
  <c r="AG97" i="46"/>
  <c r="AH97" i="46" s="1"/>
  <c r="AJ97" i="46"/>
  <c r="AK97" i="46" s="1"/>
  <c r="AL97" i="46" s="1"/>
  <c r="AB98" i="46"/>
  <c r="AG98" i="46"/>
  <c r="AH98" i="46" s="1"/>
  <c r="AJ98" i="46"/>
  <c r="AK98" i="46" s="1"/>
  <c r="AL98" i="46" s="1"/>
  <c r="AA99" i="46"/>
  <c r="AG99" i="46"/>
  <c r="AH99" i="46" s="1"/>
  <c r="AJ99" i="46"/>
  <c r="AK99" i="46" s="1"/>
  <c r="AL99" i="46" s="1"/>
  <c r="AA100" i="46"/>
  <c r="AG100" i="46"/>
  <c r="AH100" i="46" s="1"/>
  <c r="AJ100" i="46"/>
  <c r="AK100" i="46" s="1"/>
  <c r="AL100" i="46" s="1"/>
  <c r="AB101" i="46"/>
  <c r="AG101" i="46"/>
  <c r="AH101" i="46" s="1"/>
  <c r="AJ101" i="46"/>
  <c r="AK101" i="46" s="1"/>
  <c r="AL101" i="46" s="1"/>
  <c r="AA102" i="46"/>
  <c r="AG102" i="46"/>
  <c r="AH102" i="46" s="1"/>
  <c r="AJ102" i="46"/>
  <c r="AK102" i="46" s="1"/>
  <c r="AL102" i="46" s="1"/>
  <c r="AC103" i="46"/>
  <c r="AG103" i="46"/>
  <c r="AH103" i="46" s="1"/>
  <c r="AJ103" i="46"/>
  <c r="AK103" i="46" s="1"/>
  <c r="AL103" i="46" s="1"/>
  <c r="AB104" i="46"/>
  <c r="AG104" i="46"/>
  <c r="AH104" i="46" s="1"/>
  <c r="AJ104" i="46"/>
  <c r="AK104" i="46" s="1"/>
  <c r="AL104" i="46" s="1"/>
  <c r="AA105" i="46"/>
  <c r="AG105" i="46"/>
  <c r="AH105" i="46" s="1"/>
  <c r="AJ105" i="46"/>
  <c r="AK105" i="46" s="1"/>
  <c r="AL105" i="46" s="1"/>
  <c r="AB106" i="46"/>
  <c r="AG106" i="46"/>
  <c r="AH106" i="46" s="1"/>
  <c r="AJ106" i="46"/>
  <c r="AK106" i="46" s="1"/>
  <c r="AL106" i="46" s="1"/>
  <c r="AB107" i="46"/>
  <c r="AG107" i="46"/>
  <c r="AH107" i="46" s="1"/>
  <c r="AJ107" i="46"/>
  <c r="AK107" i="46" s="1"/>
  <c r="AL107" i="46" s="1"/>
  <c r="AB108" i="46"/>
  <c r="AG108" i="46"/>
  <c r="AH108" i="46" s="1"/>
  <c r="AJ108" i="46"/>
  <c r="AK108" i="46" s="1"/>
  <c r="AL108" i="46" s="1"/>
  <c r="AB109" i="46"/>
  <c r="AG109" i="46"/>
  <c r="AH109" i="46" s="1"/>
  <c r="AJ109" i="46"/>
  <c r="AK109" i="46" s="1"/>
  <c r="AL109" i="46" s="1"/>
  <c r="AB110" i="46"/>
  <c r="AG110" i="46"/>
  <c r="AH110" i="46" s="1"/>
  <c r="AJ110" i="46"/>
  <c r="AK110" i="46" s="1"/>
  <c r="AL110" i="46" s="1"/>
  <c r="AB111" i="46"/>
  <c r="AG111" i="46"/>
  <c r="AH111" i="46" s="1"/>
  <c r="AJ111" i="46"/>
  <c r="AK111" i="46" s="1"/>
  <c r="AL111" i="46" s="1"/>
  <c r="AB112" i="46"/>
  <c r="AG112" i="46"/>
  <c r="AH112" i="46" s="1"/>
  <c r="AJ112" i="46"/>
  <c r="AK112" i="46" s="1"/>
  <c r="AL112" i="46" s="1"/>
  <c r="AB113" i="46"/>
  <c r="AG113" i="46"/>
  <c r="AH113" i="46" s="1"/>
  <c r="AJ113" i="46"/>
  <c r="AK113" i="46" s="1"/>
  <c r="AL113" i="46" s="1"/>
  <c r="AB114" i="46"/>
  <c r="AG114" i="46"/>
  <c r="AH114" i="46" s="1"/>
  <c r="AJ114" i="46"/>
  <c r="AK114" i="46" s="1"/>
  <c r="AL114" i="46" s="1"/>
  <c r="AB115" i="46"/>
  <c r="AG115" i="46"/>
  <c r="AH115" i="46" s="1"/>
  <c r="AJ115" i="46"/>
  <c r="AK115" i="46" s="1"/>
  <c r="AL115" i="46" s="1"/>
  <c r="AB116" i="46"/>
  <c r="AG116" i="46"/>
  <c r="AH116" i="46" s="1"/>
  <c r="AJ116" i="46"/>
  <c r="AK116" i="46" s="1"/>
  <c r="AL116" i="46" s="1"/>
  <c r="AB117" i="46"/>
  <c r="AG117" i="46"/>
  <c r="AH117" i="46" s="1"/>
  <c r="AJ117" i="46"/>
  <c r="AK117" i="46" s="1"/>
  <c r="AL117" i="46" s="1"/>
  <c r="AB118" i="46"/>
  <c r="AG118" i="46"/>
  <c r="AH118" i="46" s="1"/>
  <c r="AJ118" i="46"/>
  <c r="AK118" i="46" s="1"/>
  <c r="AL118" i="46" s="1"/>
  <c r="AB119" i="46"/>
  <c r="AG119" i="46"/>
  <c r="AH119" i="46" s="1"/>
  <c r="AJ119" i="46"/>
  <c r="AK119" i="46" s="1"/>
  <c r="AL119" i="46" s="1"/>
  <c r="AB120" i="46"/>
  <c r="AG120" i="46"/>
  <c r="AH120" i="46" s="1"/>
  <c r="AJ120" i="46"/>
  <c r="AK120" i="46" s="1"/>
  <c r="AL120" i="46" s="1"/>
  <c r="AB121" i="46"/>
  <c r="AG121" i="46"/>
  <c r="AH121" i="46" s="1"/>
  <c r="AJ121" i="46"/>
  <c r="AK121" i="46" s="1"/>
  <c r="AL121" i="46" s="1"/>
  <c r="AB122" i="46"/>
  <c r="AG122" i="46"/>
  <c r="AH122" i="46" s="1"/>
  <c r="AJ122" i="46"/>
  <c r="AK122" i="46" s="1"/>
  <c r="AL122" i="46" s="1"/>
  <c r="AB123" i="46"/>
  <c r="AG123" i="46"/>
  <c r="AH123" i="46" s="1"/>
  <c r="AJ123" i="46"/>
  <c r="AK123" i="46" s="1"/>
  <c r="AL123" i="46" s="1"/>
  <c r="AB124" i="46"/>
  <c r="AG124" i="46"/>
  <c r="AH124" i="46" s="1"/>
  <c r="AJ124" i="46"/>
  <c r="AK124" i="46" s="1"/>
  <c r="AL124" i="46" s="1"/>
  <c r="AB125" i="46"/>
  <c r="AG125" i="46"/>
  <c r="AH125" i="46" s="1"/>
  <c r="AJ125" i="46"/>
  <c r="AK125" i="46" s="1"/>
  <c r="AL125" i="46" s="1"/>
  <c r="N12" i="40"/>
  <c r="O12" i="40" s="1"/>
  <c r="N13" i="40"/>
  <c r="O13" i="40" s="1"/>
  <c r="N14" i="40"/>
  <c r="O14" i="40" s="1"/>
  <c r="N15" i="40"/>
  <c r="O15" i="40" s="1"/>
  <c r="AA14" i="46" l="1"/>
  <c r="AC14" i="46"/>
  <c r="AD14" i="46"/>
  <c r="AB12" i="46"/>
  <c r="AA12" i="46"/>
  <c r="AD12" i="46"/>
  <c r="AL14" i="46"/>
  <c r="AA58" i="46"/>
  <c r="AA117" i="46"/>
  <c r="AA59" i="46"/>
  <c r="AC17" i="46"/>
  <c r="AA118" i="46"/>
  <c r="AB60" i="46"/>
  <c r="AA98" i="46"/>
  <c r="AA88" i="46"/>
  <c r="AA101" i="46"/>
  <c r="AA79" i="46"/>
  <c r="AC74" i="46"/>
  <c r="AA119" i="46"/>
  <c r="AD75" i="46"/>
  <c r="AA60" i="46"/>
  <c r="AB100" i="46"/>
  <c r="AA66" i="46"/>
  <c r="AC58" i="46"/>
  <c r="AB88" i="46"/>
  <c r="AD76" i="46"/>
  <c r="AB59" i="46"/>
  <c r="AB58" i="46"/>
  <c r="AC98" i="46"/>
  <c r="AB103" i="46"/>
  <c r="AD100" i="46"/>
  <c r="AC72" i="46"/>
  <c r="AD119" i="46"/>
  <c r="AD118" i="46"/>
  <c r="AD117" i="46"/>
  <c r="AD116" i="46"/>
  <c r="AA103" i="46"/>
  <c r="AC100" i="46"/>
  <c r="AD74" i="46"/>
  <c r="AA65" i="46"/>
  <c r="AD97" i="46"/>
  <c r="AA96" i="46"/>
  <c r="AC87" i="46"/>
  <c r="AC76" i="46"/>
  <c r="AC70" i="46"/>
  <c r="AA67" i="46"/>
  <c r="AC60" i="46"/>
  <c r="AC59" i="46"/>
  <c r="AC57" i="46"/>
  <c r="AC56" i="46"/>
  <c r="AC97" i="46"/>
  <c r="AD71" i="46"/>
  <c r="AB57" i="46"/>
  <c r="AD85" i="46"/>
  <c r="AD112" i="46"/>
  <c r="AD111" i="46"/>
  <c r="AD110" i="46"/>
  <c r="AC85" i="46"/>
  <c r="AD84" i="46"/>
  <c r="AC82" i="46"/>
  <c r="AC80" i="46"/>
  <c r="AD79" i="46"/>
  <c r="AA77" i="46"/>
  <c r="AB76" i="46"/>
  <c r="AC75" i="46"/>
  <c r="AB74" i="46"/>
  <c r="AB72" i="46"/>
  <c r="AC71" i="46"/>
  <c r="AD124" i="46"/>
  <c r="AA112" i="46"/>
  <c r="AA111" i="46"/>
  <c r="AA110" i="46"/>
  <c r="AD103" i="46"/>
  <c r="AD88" i="46"/>
  <c r="AB85" i="46"/>
  <c r="AC84" i="46"/>
  <c r="AB82" i="46"/>
  <c r="AB80" i="46"/>
  <c r="AC79" i="46"/>
  <c r="AA72" i="46"/>
  <c r="AB71" i="46"/>
  <c r="AC67" i="46"/>
  <c r="AC66" i="46"/>
  <c r="AC65" i="46"/>
  <c r="AC64" i="46"/>
  <c r="AC63" i="46"/>
  <c r="AA124" i="46"/>
  <c r="AD123" i="46"/>
  <c r="AD109" i="46"/>
  <c r="AD87" i="46"/>
  <c r="AB84" i="46"/>
  <c r="AA82" i="46"/>
  <c r="AA80" i="46"/>
  <c r="AB67" i="46"/>
  <c r="AB66" i="46"/>
  <c r="AB65" i="46"/>
  <c r="AB64" i="46"/>
  <c r="AD94" i="46"/>
  <c r="AD81" i="46"/>
  <c r="AD78" i="46"/>
  <c r="AA123" i="46"/>
  <c r="AD122" i="46"/>
  <c r="AA116" i="46"/>
  <c r="AD115" i="46"/>
  <c r="AA109" i="46"/>
  <c r="AD108" i="46"/>
  <c r="AA97" i="46"/>
  <c r="AC94" i="46"/>
  <c r="AD92" i="46"/>
  <c r="AB87" i="46"/>
  <c r="AD86" i="46"/>
  <c r="AD83" i="46"/>
  <c r="AC81" i="46"/>
  <c r="AC78" i="46"/>
  <c r="AB75" i="46"/>
  <c r="AC73" i="46"/>
  <c r="AB70" i="46"/>
  <c r="AC69" i="46"/>
  <c r="AA64" i="46"/>
  <c r="AB63" i="46"/>
  <c r="AC62" i="46"/>
  <c r="AA57" i="46"/>
  <c r="AB56" i="46"/>
  <c r="AC55" i="46"/>
  <c r="AD125" i="46"/>
  <c r="AA122" i="46"/>
  <c r="AD121" i="46"/>
  <c r="AA115" i="46"/>
  <c r="AD114" i="46"/>
  <c r="AA108" i="46"/>
  <c r="AD107" i="46"/>
  <c r="AD104" i="46"/>
  <c r="AD96" i="46"/>
  <c r="AB95" i="46"/>
  <c r="AB94" i="46"/>
  <c r="AD93" i="46"/>
  <c r="AC92" i="46"/>
  <c r="AC86" i="46"/>
  <c r="AC83" i="46"/>
  <c r="AB81" i="46"/>
  <c r="AB78" i="46"/>
  <c r="AD77" i="46"/>
  <c r="AB73" i="46"/>
  <c r="AA70" i="46"/>
  <c r="AB69" i="46"/>
  <c r="AC68" i="46"/>
  <c r="AA63" i="46"/>
  <c r="AB62" i="46"/>
  <c r="AC61" i="46"/>
  <c r="AA56" i="46"/>
  <c r="AB55" i="46"/>
  <c r="AC54" i="46"/>
  <c r="AD18" i="46"/>
  <c r="AD73" i="46"/>
  <c r="AA125" i="46"/>
  <c r="AA121" i="46"/>
  <c r="AD120" i="46"/>
  <c r="AA114" i="46"/>
  <c r="AD113" i="46"/>
  <c r="AA107" i="46"/>
  <c r="AD106" i="46"/>
  <c r="AC105" i="46"/>
  <c r="AC104" i="46"/>
  <c r="AD101" i="46"/>
  <c r="AC96" i="46"/>
  <c r="AB93" i="46"/>
  <c r="AA92" i="46"/>
  <c r="AC90" i="46"/>
  <c r="AB86" i="46"/>
  <c r="AB83" i="46"/>
  <c r="AC77" i="46"/>
  <c r="AA69" i="46"/>
  <c r="AB68" i="46"/>
  <c r="AA62" i="46"/>
  <c r="AB61" i="46"/>
  <c r="AA55" i="46"/>
  <c r="AB54" i="46"/>
  <c r="AC18" i="46"/>
  <c r="AA120" i="46"/>
  <c r="AA113" i="46"/>
  <c r="AA106" i="46"/>
  <c r="AA104" i="46"/>
  <c r="AC102" i="46"/>
  <c r="AC101" i="46"/>
  <c r="AA91" i="46"/>
  <c r="AA90" i="46"/>
  <c r="AA68" i="46"/>
  <c r="AA61" i="46"/>
  <c r="AA54" i="46"/>
  <c r="AB53" i="46"/>
  <c r="AB18" i="46"/>
  <c r="AD17" i="46"/>
  <c r="AD16" i="46"/>
  <c r="AD95" i="46"/>
  <c r="AB89" i="46"/>
  <c r="AD105" i="46"/>
  <c r="AD102" i="46"/>
  <c r="AD98" i="46"/>
  <c r="AC95" i="46"/>
  <c r="AD90" i="46"/>
  <c r="AA89" i="46"/>
  <c r="AC125" i="46"/>
  <c r="AC124" i="46"/>
  <c r="AC123" i="46"/>
  <c r="AC122" i="46"/>
  <c r="AC121" i="46"/>
  <c r="AC120" i="46"/>
  <c r="AC119" i="46"/>
  <c r="AC118" i="46"/>
  <c r="AC117" i="46"/>
  <c r="AC116" i="46"/>
  <c r="AC115" i="46"/>
  <c r="AC114" i="46"/>
  <c r="AC113" i="46"/>
  <c r="AC112" i="46"/>
  <c r="AC111" i="46"/>
  <c r="AC110" i="46"/>
  <c r="AC109" i="46"/>
  <c r="AC108" i="46"/>
  <c r="AC107" i="46"/>
  <c r="AC106" i="46"/>
  <c r="AB105" i="46"/>
  <c r="AB102" i="46"/>
  <c r="AD99" i="46"/>
  <c r="AC93" i="46"/>
  <c r="AC99" i="46"/>
  <c r="AD91" i="46"/>
  <c r="AB99" i="46"/>
  <c r="AC91" i="46"/>
  <c r="AD89" i="46"/>
  <c r="AA51" i="46"/>
  <c r="AB51" i="46"/>
  <c r="AC51" i="46"/>
  <c r="AD51" i="46"/>
  <c r="AA44" i="46"/>
  <c r="AB44" i="46"/>
  <c r="AC44" i="46"/>
  <c r="AD44" i="46"/>
  <c r="AA50" i="46"/>
  <c r="AB50" i="46"/>
  <c r="AC50" i="46"/>
  <c r="AD50" i="46"/>
  <c r="AA45" i="46"/>
  <c r="AB45" i="46"/>
  <c r="AC45" i="46"/>
  <c r="AD45" i="46"/>
  <c r="AA39" i="46"/>
  <c r="AB39" i="46"/>
  <c r="AC39" i="46"/>
  <c r="AD39" i="46"/>
  <c r="AA34" i="46"/>
  <c r="AB34" i="46"/>
  <c r="AC34" i="46"/>
  <c r="AD34" i="46"/>
  <c r="AA31" i="46"/>
  <c r="AB31" i="46"/>
  <c r="AC31" i="46"/>
  <c r="AD31" i="46"/>
  <c r="AD53" i="46"/>
  <c r="AA46" i="46"/>
  <c r="AB46" i="46"/>
  <c r="AC46" i="46"/>
  <c r="AD46" i="46"/>
  <c r="AC53" i="46"/>
  <c r="AA36" i="46"/>
  <c r="AB36" i="46"/>
  <c r="AC36" i="46"/>
  <c r="AD36" i="46"/>
  <c r="AA35" i="46"/>
  <c r="AB35" i="46"/>
  <c r="AC35" i="46"/>
  <c r="AD35" i="46"/>
  <c r="AA32" i="46"/>
  <c r="AB32" i="46"/>
  <c r="AC32" i="46"/>
  <c r="AD32" i="46"/>
  <c r="AA28" i="46"/>
  <c r="AB28" i="46"/>
  <c r="AC28" i="46"/>
  <c r="AD28" i="46"/>
  <c r="AA49" i="46"/>
  <c r="AB49" i="46"/>
  <c r="AC49" i="46"/>
  <c r="AD49" i="46"/>
  <c r="AA47" i="46"/>
  <c r="AB47" i="46"/>
  <c r="AC47" i="46"/>
  <c r="AD47" i="46"/>
  <c r="AA40" i="46"/>
  <c r="AB40" i="46"/>
  <c r="AC40" i="46"/>
  <c r="AD40" i="46"/>
  <c r="AA48" i="46"/>
  <c r="AB48" i="46"/>
  <c r="AC48" i="46"/>
  <c r="AD48" i="46"/>
  <c r="AA41" i="46"/>
  <c r="AB41" i="46"/>
  <c r="AC41" i="46"/>
  <c r="AD41" i="46"/>
  <c r="AA37" i="46"/>
  <c r="AB37" i="46"/>
  <c r="AC37" i="46"/>
  <c r="AD37" i="46"/>
  <c r="AA29" i="46"/>
  <c r="AB29" i="46"/>
  <c r="AC29" i="46"/>
  <c r="AD29" i="46"/>
  <c r="AA42" i="46"/>
  <c r="AB42" i="46"/>
  <c r="AC42" i="46"/>
  <c r="AD42" i="46"/>
  <c r="AA52" i="46"/>
  <c r="AB52" i="46"/>
  <c r="AC52" i="46"/>
  <c r="AD52" i="46"/>
  <c r="AA43" i="46"/>
  <c r="AB43" i="46"/>
  <c r="AC43" i="46"/>
  <c r="AD43" i="46"/>
  <c r="AA38" i="46"/>
  <c r="AB38" i="46"/>
  <c r="AC38" i="46"/>
  <c r="AD38" i="46"/>
  <c r="AA33" i="46"/>
  <c r="AB33" i="46"/>
  <c r="AC33" i="46"/>
  <c r="AD33" i="46"/>
  <c r="AA30" i="46"/>
  <c r="AB30" i="46"/>
  <c r="AC30" i="46"/>
  <c r="AD30" i="46"/>
  <c r="AA19" i="46"/>
  <c r="AB17" i="46"/>
  <c r="AC16" i="46"/>
  <c r="AD15" i="46"/>
  <c r="AD27" i="46"/>
  <c r="AD26" i="46"/>
  <c r="AD25" i="46"/>
  <c r="AD24" i="46"/>
  <c r="AD23" i="46"/>
  <c r="AD22" i="46"/>
  <c r="AD21" i="46"/>
  <c r="AB16" i="46"/>
  <c r="AC15" i="46"/>
  <c r="AC27" i="46"/>
  <c r="AC26" i="46"/>
  <c r="AC25" i="46"/>
  <c r="AC24" i="46"/>
  <c r="AC23" i="46"/>
  <c r="AC22" i="46"/>
  <c r="AC21" i="46"/>
  <c r="AD20" i="46"/>
  <c r="AB15" i="46"/>
  <c r="AD13" i="46"/>
  <c r="AB27" i="46"/>
  <c r="AB26" i="46"/>
  <c r="AB25" i="46"/>
  <c r="AB24" i="46"/>
  <c r="AB23" i="46"/>
  <c r="AB22" i="46"/>
  <c r="AB21" i="46"/>
  <c r="AC20" i="46"/>
  <c r="AD19" i="46"/>
  <c r="AB14" i="46"/>
  <c r="AC13" i="46"/>
  <c r="AB20" i="46"/>
  <c r="AC19" i="46"/>
  <c r="AB13" i="46"/>
  <c r="AC12" i="46"/>
  <c r="AE14" i="46" l="1"/>
  <c r="AM14" i="46" s="1"/>
  <c r="AE76" i="46"/>
  <c r="AM76" i="46" s="1"/>
  <c r="AE77" i="46"/>
  <c r="AM77" i="46" s="1"/>
  <c r="AE59" i="46"/>
  <c r="AM59" i="46" s="1"/>
  <c r="AE17" i="46"/>
  <c r="AM17" i="46" s="1"/>
  <c r="AE83" i="46"/>
  <c r="AM83" i="46" s="1"/>
  <c r="AE118" i="46"/>
  <c r="AM118" i="46" s="1"/>
  <c r="AE57" i="46"/>
  <c r="AM57" i="46" s="1"/>
  <c r="AE71" i="46"/>
  <c r="AM71" i="46" s="1"/>
  <c r="AE100" i="46"/>
  <c r="AM100" i="46" s="1"/>
  <c r="AE104" i="46"/>
  <c r="AM104" i="46" s="1"/>
  <c r="AE88" i="46"/>
  <c r="AM88" i="46" s="1"/>
  <c r="AE58" i="46"/>
  <c r="AM58" i="46" s="1"/>
  <c r="AE27" i="46"/>
  <c r="AM27" i="46" s="1"/>
  <c r="AE67" i="46"/>
  <c r="AM67" i="46" s="1"/>
  <c r="AE60" i="46"/>
  <c r="AM60" i="46" s="1"/>
  <c r="AE101" i="46"/>
  <c r="AM101" i="46" s="1"/>
  <c r="AE66" i="46"/>
  <c r="AM66" i="46" s="1"/>
  <c r="AE97" i="46"/>
  <c r="AM97" i="46" s="1"/>
  <c r="AE72" i="46"/>
  <c r="AM72" i="46" s="1"/>
  <c r="AE103" i="46"/>
  <c r="AM103" i="46" s="1"/>
  <c r="AE121" i="46"/>
  <c r="AM121" i="46" s="1"/>
  <c r="AE15" i="46"/>
  <c r="AM15" i="46" s="1"/>
  <c r="AE70" i="46"/>
  <c r="AM70" i="46" s="1"/>
  <c r="AE79" i="46"/>
  <c r="AM79" i="46" s="1"/>
  <c r="AE98" i="46"/>
  <c r="AM98" i="46" s="1"/>
  <c r="AE92" i="46"/>
  <c r="AM92" i="46" s="1"/>
  <c r="AE84" i="46"/>
  <c r="AM84" i="46" s="1"/>
  <c r="AE90" i="46"/>
  <c r="AM90" i="46" s="1"/>
  <c r="AE117" i="46"/>
  <c r="AM117" i="46" s="1"/>
  <c r="AE119" i="46"/>
  <c r="AM119" i="46" s="1"/>
  <c r="AE82" i="46"/>
  <c r="AM82" i="46" s="1"/>
  <c r="AE74" i="46"/>
  <c r="AM74" i="46" s="1"/>
  <c r="AE45" i="46"/>
  <c r="AM45" i="46" s="1"/>
  <c r="AE120" i="46"/>
  <c r="AM120" i="46" s="1"/>
  <c r="AE108" i="46"/>
  <c r="AM108" i="46" s="1"/>
  <c r="AE122" i="46"/>
  <c r="AM122" i="46" s="1"/>
  <c r="AE96" i="46"/>
  <c r="AM96" i="46" s="1"/>
  <c r="AE80" i="46"/>
  <c r="AM80" i="46" s="1"/>
  <c r="AE85" i="46"/>
  <c r="AM85" i="46" s="1"/>
  <c r="AE34" i="46"/>
  <c r="AM34" i="46" s="1"/>
  <c r="AE18" i="46"/>
  <c r="AM18" i="46" s="1"/>
  <c r="AE123" i="46"/>
  <c r="AM123" i="46" s="1"/>
  <c r="AE62" i="46"/>
  <c r="AM62" i="46" s="1"/>
  <c r="AE65" i="46"/>
  <c r="AM65" i="46" s="1"/>
  <c r="AE93" i="46"/>
  <c r="AM93" i="46" s="1"/>
  <c r="AE115" i="46"/>
  <c r="AM115" i="46" s="1"/>
  <c r="AE63" i="46"/>
  <c r="AM63" i="46" s="1"/>
  <c r="AE87" i="46"/>
  <c r="AM87" i="46" s="1"/>
  <c r="AE25" i="46"/>
  <c r="AM25" i="46" s="1"/>
  <c r="AE112" i="46"/>
  <c r="AM112" i="46" s="1"/>
  <c r="AE91" i="46"/>
  <c r="AM91" i="46" s="1"/>
  <c r="AE68" i="46"/>
  <c r="AM68" i="46" s="1"/>
  <c r="AE73" i="46"/>
  <c r="AM73" i="46" s="1"/>
  <c r="AE22" i="46"/>
  <c r="AM22" i="46" s="1"/>
  <c r="AE81" i="46"/>
  <c r="AM81" i="46" s="1"/>
  <c r="AE69" i="46"/>
  <c r="AM69" i="46" s="1"/>
  <c r="AE20" i="46"/>
  <c r="AM20" i="46" s="1"/>
  <c r="AE86" i="46"/>
  <c r="AM86" i="46" s="1"/>
  <c r="AE61" i="46"/>
  <c r="AM61" i="46" s="1"/>
  <c r="AE102" i="46"/>
  <c r="AM102" i="46" s="1"/>
  <c r="AE110" i="46"/>
  <c r="AM110" i="46" s="1"/>
  <c r="AE124" i="46"/>
  <c r="AM124" i="46" s="1"/>
  <c r="AE55" i="46"/>
  <c r="AM55" i="46" s="1"/>
  <c r="AE94" i="46"/>
  <c r="AM94" i="46" s="1"/>
  <c r="AE78" i="46"/>
  <c r="AM78" i="46" s="1"/>
  <c r="AE95" i="46"/>
  <c r="AM95" i="46" s="1"/>
  <c r="AE64" i="46"/>
  <c r="AM64" i="46" s="1"/>
  <c r="AE109" i="46"/>
  <c r="AM109" i="46" s="1"/>
  <c r="AE13" i="46"/>
  <c r="AM13" i="46" s="1"/>
  <c r="AE111" i="46"/>
  <c r="AM111" i="46" s="1"/>
  <c r="AE54" i="46"/>
  <c r="AM54" i="46" s="1"/>
  <c r="AE56" i="46"/>
  <c r="AM56" i="46" s="1"/>
  <c r="AE75" i="46"/>
  <c r="AM75" i="46" s="1"/>
  <c r="AE116" i="46"/>
  <c r="AM116" i="46" s="1"/>
  <c r="AE24" i="46"/>
  <c r="AM24" i="46" s="1"/>
  <c r="AE99" i="46"/>
  <c r="AM99" i="46" s="1"/>
  <c r="AE23" i="46"/>
  <c r="AM23" i="46" s="1"/>
  <c r="AE26" i="46"/>
  <c r="AM26" i="46" s="1"/>
  <c r="AE16" i="46"/>
  <c r="AM16" i="46" s="1"/>
  <c r="AE105" i="46"/>
  <c r="AM105" i="46" s="1"/>
  <c r="AE53" i="46"/>
  <c r="AM53" i="46" s="1"/>
  <c r="AE29" i="46"/>
  <c r="AM29" i="46" s="1"/>
  <c r="AE37" i="46"/>
  <c r="AM37" i="46" s="1"/>
  <c r="AE48" i="46"/>
  <c r="AM48" i="46" s="1"/>
  <c r="AE106" i="46"/>
  <c r="AM106" i="46" s="1"/>
  <c r="AE113" i="46"/>
  <c r="AM113" i="46" s="1"/>
  <c r="AE125" i="46"/>
  <c r="AM125" i="46" s="1"/>
  <c r="AE21" i="46"/>
  <c r="AM21" i="46" s="1"/>
  <c r="AE107" i="46"/>
  <c r="AM107" i="46" s="1"/>
  <c r="AE114" i="46"/>
  <c r="AM114" i="46" s="1"/>
  <c r="AE41" i="46"/>
  <c r="AM41" i="46" s="1"/>
  <c r="AE31" i="46"/>
  <c r="AM31" i="46" s="1"/>
  <c r="AE39" i="46"/>
  <c r="AM39" i="46" s="1"/>
  <c r="AE50" i="46"/>
  <c r="AM50" i="46" s="1"/>
  <c r="AE40" i="46"/>
  <c r="AM40" i="46" s="1"/>
  <c r="AE49" i="46"/>
  <c r="AM49" i="46" s="1"/>
  <c r="AE46" i="46"/>
  <c r="AM46" i="46" s="1"/>
  <c r="AE12" i="46"/>
  <c r="AM12" i="46" s="1"/>
  <c r="AE30" i="46"/>
  <c r="AM30" i="46" s="1"/>
  <c r="AE38" i="46"/>
  <c r="AM38" i="46" s="1"/>
  <c r="AE52" i="46"/>
  <c r="AM52" i="46" s="1"/>
  <c r="AE19" i="46"/>
  <c r="AM19" i="46" s="1"/>
  <c r="AE32" i="46"/>
  <c r="AM32" i="46" s="1"/>
  <c r="AE36" i="46"/>
  <c r="AM36" i="46" s="1"/>
  <c r="AE51" i="46"/>
  <c r="AM51" i="46" s="1"/>
  <c r="AE89" i="46"/>
  <c r="AM89" i="46" s="1"/>
  <c r="AE47" i="46"/>
  <c r="AM47" i="46" s="1"/>
  <c r="AE33" i="46"/>
  <c r="AM33" i="46" s="1"/>
  <c r="AE43" i="46"/>
  <c r="AM43" i="46" s="1"/>
  <c r="AE42" i="46"/>
  <c r="AM42" i="46" s="1"/>
  <c r="AE28" i="46"/>
  <c r="AM28" i="46" s="1"/>
  <c r="AE35" i="46"/>
  <c r="AM35" i="46" s="1"/>
  <c r="AE44" i="46"/>
  <c r="AM44" i="46" s="1"/>
  <c r="S517" i="41"/>
  <c r="S518" i="41"/>
  <c r="Q12" i="40"/>
  <c r="Q13" i="40"/>
  <c r="R13" i="40" s="1"/>
  <c r="S13" i="40" s="1"/>
  <c r="Q14" i="40"/>
  <c r="R14" i="40" s="1"/>
  <c r="S14" i="40" s="1"/>
  <c r="Q15" i="40"/>
  <c r="R15" i="40" s="1"/>
  <c r="S15" i="40" s="1"/>
  <c r="N16" i="40"/>
  <c r="O16" i="40" s="1"/>
  <c r="Q16" i="40"/>
  <c r="R16" i="40" s="1"/>
  <c r="N17" i="40"/>
  <c r="O17" i="40" s="1"/>
  <c r="Q17" i="40"/>
  <c r="R17" i="40" s="1"/>
  <c r="N18" i="40"/>
  <c r="O18" i="40" s="1"/>
  <c r="Q18" i="40"/>
  <c r="R18" i="40" s="1"/>
  <c r="N19" i="40"/>
  <c r="O19" i="40" s="1"/>
  <c r="Q19" i="40"/>
  <c r="R19" i="40" s="1"/>
  <c r="N20" i="40"/>
  <c r="O20" i="40" s="1"/>
  <c r="Q20" i="40"/>
  <c r="R20" i="40" s="1"/>
  <c r="N21" i="40"/>
  <c r="O21" i="40" s="1"/>
  <c r="Q21" i="40"/>
  <c r="R21" i="40" s="1"/>
  <c r="N22" i="40"/>
  <c r="O22" i="40" s="1"/>
  <c r="Q22" i="40"/>
  <c r="R22" i="40" s="1"/>
  <c r="N23" i="40"/>
  <c r="O23" i="40" s="1"/>
  <c r="Q23" i="40"/>
  <c r="R23" i="40" s="1"/>
  <c r="N24" i="40"/>
  <c r="O24" i="40" s="1"/>
  <c r="Q24" i="40"/>
  <c r="R24" i="40" s="1"/>
  <c r="N25" i="40"/>
  <c r="O25" i="40" s="1"/>
  <c r="Q25" i="40"/>
  <c r="R25" i="40" s="1"/>
  <c r="N26" i="40"/>
  <c r="O26" i="40" s="1"/>
  <c r="Q26" i="40"/>
  <c r="R26" i="40" s="1"/>
  <c r="N27" i="40"/>
  <c r="O27" i="40" s="1"/>
  <c r="Q27" i="40"/>
  <c r="R27" i="40" s="1"/>
  <c r="N28" i="40"/>
  <c r="O28" i="40" s="1"/>
  <c r="Q28" i="40"/>
  <c r="R28" i="40" s="1"/>
  <c r="N29" i="40"/>
  <c r="O29" i="40" s="1"/>
  <c r="Q29" i="40"/>
  <c r="R29" i="40" s="1"/>
  <c r="N30" i="40"/>
  <c r="O30" i="40" s="1"/>
  <c r="Q30" i="40"/>
  <c r="R30" i="40" s="1"/>
  <c r="N31" i="40"/>
  <c r="O31" i="40" s="1"/>
  <c r="Q31" i="40"/>
  <c r="R31" i="40" s="1"/>
  <c r="N32" i="40"/>
  <c r="O32" i="40" s="1"/>
  <c r="Q32" i="40"/>
  <c r="R32" i="40" s="1"/>
  <c r="N33" i="40"/>
  <c r="O33" i="40" s="1"/>
  <c r="Q33" i="40"/>
  <c r="R33" i="40" s="1"/>
  <c r="N34" i="40"/>
  <c r="O34" i="40" s="1"/>
  <c r="Q34" i="40"/>
  <c r="R34" i="40" s="1"/>
  <c r="N35" i="40"/>
  <c r="O35" i="40" s="1"/>
  <c r="Q35" i="40"/>
  <c r="R35" i="40" s="1"/>
  <c r="N36" i="40"/>
  <c r="O36" i="40" s="1"/>
  <c r="Q36" i="40"/>
  <c r="R36" i="40" s="1"/>
  <c r="N37" i="40"/>
  <c r="O37" i="40" s="1"/>
  <c r="Q37" i="40"/>
  <c r="R37" i="40" s="1"/>
  <c r="N38" i="40"/>
  <c r="O38" i="40" s="1"/>
  <c r="Q38" i="40"/>
  <c r="R38" i="40" s="1"/>
  <c r="N39" i="40"/>
  <c r="O39" i="40" s="1"/>
  <c r="Q39" i="40"/>
  <c r="R39" i="40" s="1"/>
  <c r="N40" i="40"/>
  <c r="O40" i="40" s="1"/>
  <c r="Q40" i="40"/>
  <c r="R40" i="40" s="1"/>
  <c r="N41" i="40"/>
  <c r="O41" i="40" s="1"/>
  <c r="Q41" i="40"/>
  <c r="R41" i="40" s="1"/>
  <c r="N42" i="40"/>
  <c r="O42" i="40" s="1"/>
  <c r="Q42" i="40"/>
  <c r="R42" i="40" s="1"/>
  <c r="N43" i="40"/>
  <c r="O43" i="40" s="1"/>
  <c r="Q43" i="40"/>
  <c r="R43" i="40" s="1"/>
  <c r="N44" i="40"/>
  <c r="O44" i="40" s="1"/>
  <c r="Q44" i="40"/>
  <c r="R44" i="40" s="1"/>
  <c r="N45" i="40"/>
  <c r="O45" i="40" s="1"/>
  <c r="Q45" i="40"/>
  <c r="R45" i="40" s="1"/>
  <c r="N46" i="40"/>
  <c r="O46" i="40" s="1"/>
  <c r="Q46" i="40"/>
  <c r="R46" i="40" s="1"/>
  <c r="N47" i="40"/>
  <c r="O47" i="40" s="1"/>
  <c r="Q47" i="40"/>
  <c r="R47" i="40" s="1"/>
  <c r="N48" i="40"/>
  <c r="O48" i="40" s="1"/>
  <c r="Q48" i="40"/>
  <c r="R48" i="40" s="1"/>
  <c r="N49" i="40"/>
  <c r="O49" i="40" s="1"/>
  <c r="Q49" i="40"/>
  <c r="R49" i="40" s="1"/>
  <c r="N50" i="40"/>
  <c r="O50" i="40" s="1"/>
  <c r="Q50" i="40"/>
  <c r="R50" i="40" s="1"/>
  <c r="N51" i="40"/>
  <c r="O51" i="40" s="1"/>
  <c r="Q51" i="40"/>
  <c r="R51" i="40" s="1"/>
  <c r="N52" i="40"/>
  <c r="O52" i="40" s="1"/>
  <c r="Q52" i="40"/>
  <c r="R52" i="40" s="1"/>
  <c r="N53" i="40"/>
  <c r="O53" i="40" s="1"/>
  <c r="Q53" i="40"/>
  <c r="R53" i="40" s="1"/>
  <c r="N54" i="40"/>
  <c r="O54" i="40" s="1"/>
  <c r="Q54" i="40"/>
  <c r="R54" i="40" s="1"/>
  <c r="N55" i="40"/>
  <c r="O55" i="40" s="1"/>
  <c r="Q55" i="40"/>
  <c r="R55" i="40" s="1"/>
  <c r="N56" i="40"/>
  <c r="O56" i="40" s="1"/>
  <c r="Q56" i="40"/>
  <c r="R56" i="40" s="1"/>
  <c r="N57" i="40"/>
  <c r="O57" i="40" s="1"/>
  <c r="Q57" i="40"/>
  <c r="R57" i="40" s="1"/>
  <c r="N58" i="40"/>
  <c r="O58" i="40" s="1"/>
  <c r="Q58" i="40"/>
  <c r="R58" i="40" s="1"/>
  <c r="N59" i="40"/>
  <c r="O59" i="40" s="1"/>
  <c r="Q59" i="40"/>
  <c r="R59" i="40" s="1"/>
  <c r="N60" i="40"/>
  <c r="O60" i="40" s="1"/>
  <c r="Q60" i="40"/>
  <c r="R60" i="40" s="1"/>
  <c r="N61" i="40"/>
  <c r="O61" i="40" s="1"/>
  <c r="Q61" i="40"/>
  <c r="R61" i="40" s="1"/>
  <c r="N62" i="40"/>
  <c r="O62" i="40" s="1"/>
  <c r="Q62" i="40"/>
  <c r="R62" i="40" s="1"/>
  <c r="N63" i="40"/>
  <c r="O63" i="40" s="1"/>
  <c r="Q63" i="40"/>
  <c r="R63" i="40" s="1"/>
  <c r="N64" i="40"/>
  <c r="O64" i="40" s="1"/>
  <c r="Q64" i="40"/>
  <c r="R64" i="40" s="1"/>
  <c r="N65" i="40"/>
  <c r="O65" i="40" s="1"/>
  <c r="Q65" i="40"/>
  <c r="R65" i="40" s="1"/>
  <c r="N66" i="40"/>
  <c r="O66" i="40" s="1"/>
  <c r="Q66" i="40"/>
  <c r="R66" i="40" s="1"/>
  <c r="N67" i="40"/>
  <c r="O67" i="40" s="1"/>
  <c r="Q67" i="40"/>
  <c r="R67" i="40" s="1"/>
  <c r="N68" i="40"/>
  <c r="O68" i="40" s="1"/>
  <c r="Q68" i="40"/>
  <c r="R68" i="40" s="1"/>
  <c r="N69" i="40"/>
  <c r="O69" i="40" s="1"/>
  <c r="Q69" i="40"/>
  <c r="R69" i="40" s="1"/>
  <c r="N70" i="40"/>
  <c r="O70" i="40" s="1"/>
  <c r="Q70" i="40"/>
  <c r="R70" i="40" s="1"/>
  <c r="N71" i="40"/>
  <c r="O71" i="40" s="1"/>
  <c r="Q71" i="40"/>
  <c r="R71" i="40" s="1"/>
  <c r="N72" i="40"/>
  <c r="O72" i="40" s="1"/>
  <c r="Q72" i="40"/>
  <c r="R72" i="40" s="1"/>
  <c r="N73" i="40"/>
  <c r="O73" i="40" s="1"/>
  <c r="Q73" i="40"/>
  <c r="R73" i="40" s="1"/>
  <c r="N74" i="40"/>
  <c r="O74" i="40" s="1"/>
  <c r="Q74" i="40"/>
  <c r="R74" i="40" s="1"/>
  <c r="N75" i="40"/>
  <c r="O75" i="40" s="1"/>
  <c r="Q75" i="40"/>
  <c r="R75" i="40" s="1"/>
  <c r="N76" i="40"/>
  <c r="O76" i="40" s="1"/>
  <c r="Q76" i="40"/>
  <c r="R76" i="40" s="1"/>
  <c r="N77" i="40"/>
  <c r="O77" i="40" s="1"/>
  <c r="Q77" i="40"/>
  <c r="R77" i="40" s="1"/>
  <c r="N78" i="40"/>
  <c r="O78" i="40" s="1"/>
  <c r="Q78" i="40"/>
  <c r="R78" i="40" s="1"/>
  <c r="N79" i="40"/>
  <c r="O79" i="40" s="1"/>
  <c r="Q79" i="40"/>
  <c r="R79" i="40" s="1"/>
  <c r="N80" i="40"/>
  <c r="O80" i="40" s="1"/>
  <c r="Q80" i="40"/>
  <c r="R80" i="40" s="1"/>
  <c r="N81" i="40"/>
  <c r="O81" i="40" s="1"/>
  <c r="Q81" i="40"/>
  <c r="R81" i="40" s="1"/>
  <c r="N82" i="40"/>
  <c r="O82" i="40" s="1"/>
  <c r="Q82" i="40"/>
  <c r="R82" i="40" s="1"/>
  <c r="N83" i="40"/>
  <c r="O83" i="40" s="1"/>
  <c r="Q83" i="40"/>
  <c r="R83" i="40" s="1"/>
  <c r="N84" i="40"/>
  <c r="O84" i="40" s="1"/>
  <c r="Q84" i="40"/>
  <c r="R84" i="40" s="1"/>
  <c r="N85" i="40"/>
  <c r="O85" i="40" s="1"/>
  <c r="Q85" i="40"/>
  <c r="R85" i="40" s="1"/>
  <c r="N86" i="40"/>
  <c r="O86" i="40" s="1"/>
  <c r="Q86" i="40"/>
  <c r="R86" i="40" s="1"/>
  <c r="N87" i="40"/>
  <c r="O87" i="40" s="1"/>
  <c r="Q87" i="40"/>
  <c r="R87" i="40" s="1"/>
  <c r="N88" i="40"/>
  <c r="O88" i="40" s="1"/>
  <c r="Q88" i="40"/>
  <c r="R88" i="40" s="1"/>
  <c r="N89" i="40"/>
  <c r="O89" i="40" s="1"/>
  <c r="Q89" i="40"/>
  <c r="R89" i="40" s="1"/>
  <c r="N90" i="40"/>
  <c r="O90" i="40" s="1"/>
  <c r="Q90" i="40"/>
  <c r="R90" i="40" s="1"/>
  <c r="N91" i="40"/>
  <c r="O91" i="40" s="1"/>
  <c r="Q91" i="40"/>
  <c r="R91" i="40" s="1"/>
  <c r="N92" i="40"/>
  <c r="O92" i="40" s="1"/>
  <c r="Q92" i="40"/>
  <c r="R92" i="40" s="1"/>
  <c r="N93" i="40"/>
  <c r="O93" i="40" s="1"/>
  <c r="Q93" i="40"/>
  <c r="R93" i="40" s="1"/>
  <c r="N94" i="40"/>
  <c r="O94" i="40" s="1"/>
  <c r="Q94" i="40"/>
  <c r="R94" i="40" s="1"/>
  <c r="N95" i="40"/>
  <c r="O95" i="40" s="1"/>
  <c r="Q95" i="40"/>
  <c r="R95" i="40" s="1"/>
  <c r="N96" i="40"/>
  <c r="O96" i="40" s="1"/>
  <c r="Q96" i="40"/>
  <c r="R96" i="40" s="1"/>
  <c r="N97" i="40"/>
  <c r="O97" i="40" s="1"/>
  <c r="Q97" i="40"/>
  <c r="R97" i="40" s="1"/>
  <c r="N98" i="40"/>
  <c r="O98" i="40" s="1"/>
  <c r="Q98" i="40"/>
  <c r="R98" i="40" s="1"/>
  <c r="N99" i="40"/>
  <c r="O99" i="40" s="1"/>
  <c r="Q99" i="40"/>
  <c r="R99" i="40" s="1"/>
  <c r="N100" i="40"/>
  <c r="O100" i="40" s="1"/>
  <c r="Q100" i="40"/>
  <c r="R100" i="40" s="1"/>
  <c r="N101" i="40"/>
  <c r="O101" i="40" s="1"/>
  <c r="Q101" i="40"/>
  <c r="R101" i="40" s="1"/>
  <c r="N102" i="40"/>
  <c r="O102" i="40" s="1"/>
  <c r="Q102" i="40"/>
  <c r="R102" i="40" s="1"/>
  <c r="N103" i="40"/>
  <c r="O103" i="40" s="1"/>
  <c r="Q103" i="40"/>
  <c r="R103" i="40" s="1"/>
  <c r="N104" i="40"/>
  <c r="O104" i="40" s="1"/>
  <c r="Q104" i="40"/>
  <c r="R104" i="40" s="1"/>
  <c r="N105" i="40"/>
  <c r="O105" i="40" s="1"/>
  <c r="Q105" i="40"/>
  <c r="R105" i="40" s="1"/>
  <c r="N106" i="40"/>
  <c r="O106" i="40" s="1"/>
  <c r="Q106" i="40"/>
  <c r="R106" i="40" s="1"/>
  <c r="N107" i="40"/>
  <c r="O107" i="40" s="1"/>
  <c r="Q107" i="40"/>
  <c r="R107" i="40" s="1"/>
  <c r="N108" i="40"/>
  <c r="O108" i="40" s="1"/>
  <c r="Q108" i="40"/>
  <c r="R108" i="40" s="1"/>
  <c r="N109" i="40"/>
  <c r="O109" i="40" s="1"/>
  <c r="Q109" i="40"/>
  <c r="R109" i="40" s="1"/>
  <c r="N110" i="40"/>
  <c r="O110" i="40" s="1"/>
  <c r="Q110" i="40"/>
  <c r="R110" i="40" s="1"/>
  <c r="N111" i="40"/>
  <c r="O111" i="40" s="1"/>
  <c r="Q111" i="40"/>
  <c r="R111" i="40" s="1"/>
  <c r="N112" i="40"/>
  <c r="O112" i="40" s="1"/>
  <c r="Q112" i="40"/>
  <c r="R112" i="40" s="1"/>
  <c r="N113" i="40"/>
  <c r="O113" i="40" s="1"/>
  <c r="Q113" i="40"/>
  <c r="R113" i="40" s="1"/>
  <c r="N114" i="40"/>
  <c r="O114" i="40" s="1"/>
  <c r="Q114" i="40"/>
  <c r="R114" i="40" s="1"/>
  <c r="N115" i="40"/>
  <c r="O115" i="40" s="1"/>
  <c r="Q115" i="40"/>
  <c r="R115" i="40" s="1"/>
  <c r="N116" i="40"/>
  <c r="O116" i="40" s="1"/>
  <c r="Q116" i="40"/>
  <c r="R116" i="40" s="1"/>
  <c r="N117" i="40"/>
  <c r="O117" i="40" s="1"/>
  <c r="Q117" i="40"/>
  <c r="R117" i="40" s="1"/>
  <c r="N118" i="40"/>
  <c r="O118" i="40" s="1"/>
  <c r="Q118" i="40"/>
  <c r="R118" i="40" s="1"/>
  <c r="N119" i="40"/>
  <c r="O119" i="40" s="1"/>
  <c r="Q119" i="40"/>
  <c r="R119" i="40" s="1"/>
  <c r="N120" i="40"/>
  <c r="O120" i="40" s="1"/>
  <c r="Q120" i="40"/>
  <c r="R120" i="40" s="1"/>
  <c r="N121" i="40"/>
  <c r="O121" i="40" s="1"/>
  <c r="Q121" i="40"/>
  <c r="R121" i="40" s="1"/>
  <c r="N122" i="40"/>
  <c r="O122" i="40" s="1"/>
  <c r="Q122" i="40"/>
  <c r="R122" i="40" s="1"/>
  <c r="N123" i="40"/>
  <c r="O123" i="40" s="1"/>
  <c r="Q123" i="40"/>
  <c r="R123" i="40" s="1"/>
  <c r="N124" i="40"/>
  <c r="O124" i="40" s="1"/>
  <c r="Q124" i="40"/>
  <c r="R124" i="40" s="1"/>
  <c r="N125" i="40"/>
  <c r="O125" i="40" s="1"/>
  <c r="Q125" i="40"/>
  <c r="R125" i="40" s="1"/>
  <c r="N126" i="40"/>
  <c r="O126" i="40" s="1"/>
  <c r="Q126" i="40"/>
  <c r="R126" i="40" s="1"/>
  <c r="N127" i="40"/>
  <c r="O127" i="40" s="1"/>
  <c r="Q127" i="40"/>
  <c r="R127" i="40" s="1"/>
  <c r="N128" i="40"/>
  <c r="O128" i="40" s="1"/>
  <c r="Q128" i="40"/>
  <c r="R128" i="40" s="1"/>
  <c r="N129" i="40"/>
  <c r="O129" i="40" s="1"/>
  <c r="Q129" i="40"/>
  <c r="R129" i="40" s="1"/>
  <c r="N130" i="40"/>
  <c r="O130" i="40" s="1"/>
  <c r="Q130" i="40"/>
  <c r="R130" i="40" s="1"/>
  <c r="N131" i="40"/>
  <c r="O131" i="40" s="1"/>
  <c r="Q131" i="40"/>
  <c r="R131" i="40" s="1"/>
  <c r="N132" i="40"/>
  <c r="O132" i="40" s="1"/>
  <c r="Q132" i="40"/>
  <c r="R132" i="40" s="1"/>
  <c r="N133" i="40"/>
  <c r="O133" i="40" s="1"/>
  <c r="Q133" i="40"/>
  <c r="R133" i="40" s="1"/>
  <c r="N134" i="40"/>
  <c r="O134" i="40" s="1"/>
  <c r="Q134" i="40"/>
  <c r="R134" i="40" s="1"/>
  <c r="N135" i="40"/>
  <c r="O135" i="40" s="1"/>
  <c r="Q135" i="40"/>
  <c r="R135" i="40" s="1"/>
  <c r="N136" i="40"/>
  <c r="O136" i="40" s="1"/>
  <c r="Q136" i="40"/>
  <c r="R136" i="40" s="1"/>
  <c r="N137" i="40"/>
  <c r="O137" i="40" s="1"/>
  <c r="Q137" i="40"/>
  <c r="R137" i="40" s="1"/>
  <c r="N138" i="40"/>
  <c r="O138" i="40" s="1"/>
  <c r="Q138" i="40"/>
  <c r="R138" i="40" s="1"/>
  <c r="N139" i="40"/>
  <c r="O139" i="40" s="1"/>
  <c r="Q139" i="40"/>
  <c r="R139" i="40" s="1"/>
  <c r="N140" i="40"/>
  <c r="O140" i="40" s="1"/>
  <c r="Q140" i="40"/>
  <c r="R140" i="40" s="1"/>
  <c r="N141" i="40"/>
  <c r="O141" i="40" s="1"/>
  <c r="Q141" i="40"/>
  <c r="R141" i="40" s="1"/>
  <c r="N142" i="40"/>
  <c r="O142" i="40" s="1"/>
  <c r="Q142" i="40"/>
  <c r="R142" i="40" s="1"/>
  <c r="N143" i="40"/>
  <c r="O143" i="40" s="1"/>
  <c r="Q143" i="40"/>
  <c r="R143" i="40" s="1"/>
  <c r="N144" i="40"/>
  <c r="O144" i="40" s="1"/>
  <c r="Q144" i="40"/>
  <c r="R144" i="40" s="1"/>
  <c r="N145" i="40"/>
  <c r="O145" i="40" s="1"/>
  <c r="Q145" i="40"/>
  <c r="R145" i="40" s="1"/>
  <c r="N146" i="40"/>
  <c r="O146" i="40" s="1"/>
  <c r="Q146" i="40"/>
  <c r="R146" i="40" s="1"/>
  <c r="N147" i="40"/>
  <c r="O147" i="40" s="1"/>
  <c r="Q147" i="40"/>
  <c r="R147" i="40" s="1"/>
  <c r="N148" i="40"/>
  <c r="O148" i="40" s="1"/>
  <c r="Q148" i="40"/>
  <c r="R148" i="40" s="1"/>
  <c r="N149" i="40"/>
  <c r="O149" i="40" s="1"/>
  <c r="Q149" i="40"/>
  <c r="R149" i="40" s="1"/>
  <c r="N150" i="40"/>
  <c r="O150" i="40" s="1"/>
  <c r="Q150" i="40"/>
  <c r="R150" i="40" s="1"/>
  <c r="S148" i="40" l="1"/>
  <c r="S144" i="40"/>
  <c r="S132" i="40"/>
  <c r="S120" i="40"/>
  <c r="S112" i="40"/>
  <c r="S100" i="40"/>
  <c r="S84" i="40"/>
  <c r="S64" i="40"/>
  <c r="S150" i="40"/>
  <c r="S142" i="40"/>
  <c r="S134" i="40"/>
  <c r="S126" i="40"/>
  <c r="S118" i="40"/>
  <c r="S110" i="40"/>
  <c r="S102" i="40"/>
  <c r="S94" i="40"/>
  <c r="S86" i="40"/>
  <c r="S78" i="40"/>
  <c r="S70" i="40"/>
  <c r="S62" i="40"/>
  <c r="S54" i="40"/>
  <c r="S50" i="40"/>
  <c r="S42" i="40"/>
  <c r="S34" i="40"/>
  <c r="S30" i="40"/>
  <c r="S26" i="40"/>
  <c r="S18" i="40"/>
  <c r="S149" i="40"/>
  <c r="S145" i="40"/>
  <c r="S141" i="40"/>
  <c r="S137" i="40"/>
  <c r="S133" i="40"/>
  <c r="S129" i="40"/>
  <c r="S125" i="40"/>
  <c r="S121" i="40"/>
  <c r="S117" i="40"/>
  <c r="S113" i="40"/>
  <c r="S109" i="40"/>
  <c r="S105" i="40"/>
  <c r="S101" i="40"/>
  <c r="S97" i="40"/>
  <c r="S93" i="40"/>
  <c r="S89" i="40"/>
  <c r="S85" i="40"/>
  <c r="S81" i="40"/>
  <c r="S77" i="40"/>
  <c r="S73" i="40"/>
  <c r="S69" i="40"/>
  <c r="S65" i="40"/>
  <c r="S61" i="40"/>
  <c r="S57" i="40"/>
  <c r="S53" i="40"/>
  <c r="S49" i="40"/>
  <c r="S45" i="40"/>
  <c r="S41" i="40"/>
  <c r="S37" i="40"/>
  <c r="S33" i="40"/>
  <c r="S29" i="40"/>
  <c r="S25" i="40"/>
  <c r="S21" i="40"/>
  <c r="S17" i="40"/>
  <c r="S136" i="40"/>
  <c r="S128" i="40"/>
  <c r="S116" i="40"/>
  <c r="S104" i="40"/>
  <c r="S88" i="40"/>
  <c r="S56" i="40"/>
  <c r="S146" i="40"/>
  <c r="S138" i="40"/>
  <c r="S130" i="40"/>
  <c r="S122" i="40"/>
  <c r="S114" i="40"/>
  <c r="S106" i="40"/>
  <c r="S98" i="40"/>
  <c r="S90" i="40"/>
  <c r="S82" i="40"/>
  <c r="S74" i="40"/>
  <c r="S66" i="40"/>
  <c r="S58" i="40"/>
  <c r="S46" i="40"/>
  <c r="S38" i="40"/>
  <c r="S22" i="40"/>
  <c r="S143" i="40"/>
  <c r="S131" i="40"/>
  <c r="S119" i="40"/>
  <c r="S111" i="40"/>
  <c r="S103" i="40"/>
  <c r="S99" i="40"/>
  <c r="S91" i="40"/>
  <c r="S87" i="40"/>
  <c r="S83" i="40"/>
  <c r="S79" i="40"/>
  <c r="S75" i="40"/>
  <c r="S67" i="40"/>
  <c r="S63" i="40"/>
  <c r="S59" i="40"/>
  <c r="S55" i="40"/>
  <c r="S51" i="40"/>
  <c r="S47" i="40"/>
  <c r="S43" i="40"/>
  <c r="S39" i="40"/>
  <c r="S35" i="40"/>
  <c r="S31" i="40"/>
  <c r="S27" i="40"/>
  <c r="S23" i="40"/>
  <c r="S19" i="40"/>
  <c r="S140" i="40"/>
  <c r="S124" i="40"/>
  <c r="S108" i="40"/>
  <c r="S96" i="40"/>
  <c r="S92" i="40"/>
  <c r="S80" i="40"/>
  <c r="S76" i="40"/>
  <c r="S72" i="40"/>
  <c r="S68" i="40"/>
  <c r="S60" i="40"/>
  <c r="S52" i="40"/>
  <c r="S48" i="40"/>
  <c r="S44" i="40"/>
  <c r="S40" i="40"/>
  <c r="S36" i="40"/>
  <c r="S32" i="40"/>
  <c r="S28" i="40"/>
  <c r="S24" i="40"/>
  <c r="S20" i="40"/>
  <c r="S16" i="40"/>
  <c r="S147" i="40"/>
  <c r="S139" i="40"/>
  <c r="S135" i="40"/>
  <c r="S127" i="40"/>
  <c r="S123" i="40"/>
  <c r="S115" i="40"/>
  <c r="S107" i="40"/>
  <c r="S95" i="40"/>
  <c r="S71" i="40"/>
  <c r="R12" i="40"/>
  <c r="S12" i="40" s="1"/>
  <c r="O14" i="14" l="1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66" i="14"/>
  <c r="O67" i="14"/>
  <c r="O68" i="14"/>
  <c r="O69" i="14"/>
  <c r="O70" i="14"/>
  <c r="O71" i="14"/>
  <c r="O72" i="14"/>
  <c r="O73" i="14"/>
  <c r="O74" i="14"/>
  <c r="O75" i="14"/>
  <c r="O76" i="14"/>
  <c r="O77" i="14"/>
  <c r="O78" i="14"/>
  <c r="O79" i="14"/>
  <c r="O80" i="14"/>
  <c r="O81" i="14"/>
  <c r="O82" i="14"/>
  <c r="O83" i="14"/>
  <c r="O84" i="14"/>
  <c r="O85" i="14"/>
  <c r="O86" i="14"/>
  <c r="O87" i="14"/>
  <c r="O88" i="14"/>
  <c r="O89" i="14"/>
  <c r="O90" i="14"/>
  <c r="O91" i="14"/>
  <c r="O92" i="14"/>
  <c r="O93" i="14"/>
  <c r="O94" i="14"/>
  <c r="O95" i="14"/>
  <c r="O96" i="14"/>
  <c r="O97" i="14"/>
  <c r="O98" i="14"/>
  <c r="O99" i="14"/>
  <c r="O100" i="14"/>
  <c r="O101" i="14"/>
  <c r="O102" i="14"/>
  <c r="O103" i="14"/>
  <c r="O104" i="14"/>
  <c r="O105" i="14"/>
  <c r="O106" i="14"/>
  <c r="O107" i="14"/>
  <c r="O108" i="14"/>
  <c r="O109" i="14"/>
  <c r="O110" i="14"/>
  <c r="O111" i="14"/>
  <c r="O112" i="14"/>
  <c r="O113" i="14"/>
  <c r="O114" i="14"/>
  <c r="O115" i="14"/>
  <c r="O116" i="14"/>
  <c r="O117" i="14"/>
  <c r="O118" i="14"/>
  <c r="O119" i="14"/>
  <c r="O120" i="14"/>
  <c r="O121" i="14"/>
  <c r="O122" i="14"/>
  <c r="O123" i="14"/>
  <c r="O124" i="14"/>
  <c r="O125" i="14"/>
  <c r="O126" i="14"/>
  <c r="O127" i="14"/>
  <c r="O128" i="14"/>
  <c r="O129" i="14"/>
  <c r="O130" i="14"/>
  <c r="O131" i="14"/>
  <c r="O132" i="14"/>
  <c r="O133" i="14"/>
  <c r="O134" i="14"/>
  <c r="O135" i="14"/>
  <c r="O136" i="14"/>
  <c r="O137" i="14"/>
  <c r="O138" i="14"/>
  <c r="O139" i="14"/>
  <c r="O140" i="14"/>
  <c r="O141" i="14"/>
  <c r="O142" i="14"/>
  <c r="O143" i="14"/>
  <c r="O144" i="14"/>
  <c r="O145" i="14"/>
  <c r="O146" i="14"/>
  <c r="O147" i="14"/>
  <c r="O148" i="14"/>
  <c r="O149" i="14"/>
  <c r="O150" i="14"/>
  <c r="O13" i="14"/>
  <c r="P13" i="14"/>
  <c r="Q13" i="14"/>
  <c r="P14" i="14"/>
  <c r="Q14" i="14"/>
  <c r="AI14" i="17" l="1"/>
  <c r="AJ14" i="17"/>
  <c r="AK14" i="17" s="1"/>
  <c r="AM14" i="17"/>
  <c r="AN14" i="17"/>
  <c r="AO14" i="17" s="1"/>
  <c r="AQ14" i="17"/>
  <c r="AR14" i="17"/>
  <c r="AS14" i="17" s="1"/>
  <c r="AU14" i="17"/>
  <c r="AV14" i="17"/>
  <c r="AW14" i="17" s="1"/>
  <c r="AY14" i="17"/>
  <c r="AZ14" i="17"/>
  <c r="BA14" i="17" s="1"/>
  <c r="AI15" i="17"/>
  <c r="AJ15" i="17"/>
  <c r="AK15" i="17" s="1"/>
  <c r="AM15" i="17"/>
  <c r="AN15" i="17"/>
  <c r="AO15" i="17" s="1"/>
  <c r="AQ15" i="17"/>
  <c r="AR15" i="17"/>
  <c r="AS15" i="17" s="1"/>
  <c r="AU15" i="17"/>
  <c r="AV15" i="17"/>
  <c r="AW15" i="17" s="1"/>
  <c r="AY15" i="17"/>
  <c r="AZ15" i="17"/>
  <c r="BA15" i="17" s="1"/>
  <c r="AI16" i="17"/>
  <c r="AJ16" i="17"/>
  <c r="AK16" i="17" s="1"/>
  <c r="AM16" i="17"/>
  <c r="AN16" i="17"/>
  <c r="AO16" i="17" s="1"/>
  <c r="AQ16" i="17"/>
  <c r="AR16" i="17"/>
  <c r="AS16" i="17" s="1"/>
  <c r="AU16" i="17"/>
  <c r="AV16" i="17"/>
  <c r="AW16" i="17" s="1"/>
  <c r="AY16" i="17"/>
  <c r="AZ16" i="17"/>
  <c r="BA16" i="17" s="1"/>
  <c r="AI17" i="17"/>
  <c r="AJ17" i="17"/>
  <c r="AK17" i="17" s="1"/>
  <c r="AM17" i="17"/>
  <c r="AN17" i="17"/>
  <c r="AO17" i="17" s="1"/>
  <c r="AQ17" i="17"/>
  <c r="AR17" i="17"/>
  <c r="AS17" i="17" s="1"/>
  <c r="AU17" i="17"/>
  <c r="AV17" i="17"/>
  <c r="AW17" i="17" s="1"/>
  <c r="AY17" i="17"/>
  <c r="AZ17" i="17"/>
  <c r="BA17" i="17" s="1"/>
  <c r="AI18" i="17"/>
  <c r="AJ18" i="17"/>
  <c r="AK18" i="17" s="1"/>
  <c r="AM18" i="17"/>
  <c r="AN18" i="17"/>
  <c r="AO18" i="17" s="1"/>
  <c r="AQ18" i="17"/>
  <c r="AR18" i="17"/>
  <c r="AS18" i="17" s="1"/>
  <c r="AU18" i="17"/>
  <c r="AV18" i="17"/>
  <c r="AW18" i="17" s="1"/>
  <c r="AY18" i="17"/>
  <c r="AZ18" i="17"/>
  <c r="BA18" i="17" s="1"/>
  <c r="AI19" i="17"/>
  <c r="AJ19" i="17"/>
  <c r="AK19" i="17" s="1"/>
  <c r="AM19" i="17"/>
  <c r="AN19" i="17"/>
  <c r="AO19" i="17" s="1"/>
  <c r="AQ19" i="17"/>
  <c r="AR19" i="17"/>
  <c r="AS19" i="17" s="1"/>
  <c r="AU19" i="17"/>
  <c r="AV19" i="17"/>
  <c r="AW19" i="17" s="1"/>
  <c r="AY19" i="17"/>
  <c r="AZ19" i="17"/>
  <c r="BA19" i="17" s="1"/>
  <c r="AI20" i="17"/>
  <c r="AJ20" i="17"/>
  <c r="AK20" i="17" s="1"/>
  <c r="AM20" i="17"/>
  <c r="AN20" i="17"/>
  <c r="AO20" i="17" s="1"/>
  <c r="AQ20" i="17"/>
  <c r="AR20" i="17"/>
  <c r="AS20" i="17" s="1"/>
  <c r="AU20" i="17"/>
  <c r="AV20" i="17"/>
  <c r="AW20" i="17" s="1"/>
  <c r="AY20" i="17"/>
  <c r="AZ20" i="17"/>
  <c r="BA20" i="17" s="1"/>
  <c r="AI21" i="17"/>
  <c r="AJ21" i="17"/>
  <c r="AK21" i="17" s="1"/>
  <c r="AM21" i="17"/>
  <c r="AN21" i="17"/>
  <c r="AO21" i="17" s="1"/>
  <c r="AQ21" i="17"/>
  <c r="AR21" i="17"/>
  <c r="AS21" i="17" s="1"/>
  <c r="AU21" i="17"/>
  <c r="AV21" i="17"/>
  <c r="AW21" i="17" s="1"/>
  <c r="AY21" i="17"/>
  <c r="AZ21" i="17"/>
  <c r="BA21" i="17" s="1"/>
  <c r="AI22" i="17"/>
  <c r="AJ22" i="17"/>
  <c r="AK22" i="17" s="1"/>
  <c r="AM22" i="17"/>
  <c r="AN22" i="17"/>
  <c r="AO22" i="17" s="1"/>
  <c r="AQ22" i="17"/>
  <c r="AR22" i="17"/>
  <c r="AS22" i="17" s="1"/>
  <c r="AU22" i="17"/>
  <c r="AV22" i="17"/>
  <c r="AW22" i="17" s="1"/>
  <c r="AY22" i="17"/>
  <c r="AZ22" i="17"/>
  <c r="BA22" i="17" s="1"/>
  <c r="AI23" i="17"/>
  <c r="AJ23" i="17"/>
  <c r="AK23" i="17" s="1"/>
  <c r="AM23" i="17"/>
  <c r="AN23" i="17"/>
  <c r="AO23" i="17" s="1"/>
  <c r="AQ23" i="17"/>
  <c r="AR23" i="17"/>
  <c r="AS23" i="17" s="1"/>
  <c r="AU23" i="17"/>
  <c r="AV23" i="17"/>
  <c r="AW23" i="17" s="1"/>
  <c r="AY23" i="17"/>
  <c r="AZ23" i="17"/>
  <c r="BA23" i="17" s="1"/>
  <c r="AI24" i="17"/>
  <c r="AJ24" i="17"/>
  <c r="AK24" i="17" s="1"/>
  <c r="AM24" i="17"/>
  <c r="AN24" i="17"/>
  <c r="AO24" i="17" s="1"/>
  <c r="AQ24" i="17"/>
  <c r="AR24" i="17"/>
  <c r="AS24" i="17" s="1"/>
  <c r="AU24" i="17"/>
  <c r="AV24" i="17"/>
  <c r="AW24" i="17" s="1"/>
  <c r="AY24" i="17"/>
  <c r="AZ24" i="17"/>
  <c r="BA24" i="17" s="1"/>
  <c r="AI25" i="17"/>
  <c r="AJ25" i="17"/>
  <c r="AK25" i="17" s="1"/>
  <c r="AM25" i="17"/>
  <c r="AN25" i="17"/>
  <c r="AO25" i="17" s="1"/>
  <c r="AQ25" i="17"/>
  <c r="AR25" i="17"/>
  <c r="AS25" i="17" s="1"/>
  <c r="AU25" i="17"/>
  <c r="AV25" i="17"/>
  <c r="AW25" i="17" s="1"/>
  <c r="AY25" i="17"/>
  <c r="AZ25" i="17"/>
  <c r="BA25" i="17" s="1"/>
  <c r="AI26" i="17"/>
  <c r="AJ26" i="17"/>
  <c r="AK26" i="17" s="1"/>
  <c r="AM26" i="17"/>
  <c r="AN26" i="17"/>
  <c r="AO26" i="17" s="1"/>
  <c r="AQ26" i="17"/>
  <c r="AR26" i="17"/>
  <c r="AS26" i="17" s="1"/>
  <c r="AU26" i="17"/>
  <c r="AV26" i="17"/>
  <c r="AW26" i="17" s="1"/>
  <c r="AY26" i="17"/>
  <c r="AZ26" i="17"/>
  <c r="BA26" i="17" s="1"/>
  <c r="AI27" i="17"/>
  <c r="AJ27" i="17"/>
  <c r="AK27" i="17" s="1"/>
  <c r="AM27" i="17"/>
  <c r="AN27" i="17"/>
  <c r="AO27" i="17" s="1"/>
  <c r="AQ27" i="17"/>
  <c r="AR27" i="17"/>
  <c r="AS27" i="17" s="1"/>
  <c r="AU27" i="17"/>
  <c r="AV27" i="17"/>
  <c r="AW27" i="17" s="1"/>
  <c r="AY27" i="17"/>
  <c r="AZ27" i="17"/>
  <c r="BA27" i="17" s="1"/>
  <c r="AI28" i="17"/>
  <c r="AJ28" i="17"/>
  <c r="AK28" i="17" s="1"/>
  <c r="AM28" i="17"/>
  <c r="AN28" i="17"/>
  <c r="AO28" i="17" s="1"/>
  <c r="AQ28" i="17"/>
  <c r="AR28" i="17"/>
  <c r="AS28" i="17" s="1"/>
  <c r="AU28" i="17"/>
  <c r="AV28" i="17"/>
  <c r="AW28" i="17" s="1"/>
  <c r="AY28" i="17"/>
  <c r="AZ28" i="17"/>
  <c r="BA28" i="17" s="1"/>
  <c r="AI29" i="17"/>
  <c r="AJ29" i="17"/>
  <c r="AK29" i="17" s="1"/>
  <c r="AM29" i="17"/>
  <c r="AN29" i="17"/>
  <c r="AO29" i="17" s="1"/>
  <c r="AQ29" i="17"/>
  <c r="AR29" i="17"/>
  <c r="AS29" i="17" s="1"/>
  <c r="AU29" i="17"/>
  <c r="AV29" i="17"/>
  <c r="AW29" i="17" s="1"/>
  <c r="AY29" i="17"/>
  <c r="AZ29" i="17"/>
  <c r="BA29" i="17" s="1"/>
  <c r="AI30" i="17"/>
  <c r="AJ30" i="17"/>
  <c r="AK30" i="17" s="1"/>
  <c r="AM30" i="17"/>
  <c r="AN30" i="17"/>
  <c r="AO30" i="17" s="1"/>
  <c r="AQ30" i="17"/>
  <c r="AR30" i="17"/>
  <c r="AS30" i="17" s="1"/>
  <c r="AU30" i="17"/>
  <c r="AV30" i="17"/>
  <c r="AW30" i="17" s="1"/>
  <c r="AY30" i="17"/>
  <c r="AZ30" i="17"/>
  <c r="BA30" i="17" s="1"/>
  <c r="AI31" i="17"/>
  <c r="AJ31" i="17"/>
  <c r="AK31" i="17" s="1"/>
  <c r="AM31" i="17"/>
  <c r="AN31" i="17"/>
  <c r="AO31" i="17" s="1"/>
  <c r="AQ31" i="17"/>
  <c r="AR31" i="17"/>
  <c r="AS31" i="17" s="1"/>
  <c r="AU31" i="17"/>
  <c r="AV31" i="17"/>
  <c r="AW31" i="17" s="1"/>
  <c r="AY31" i="17"/>
  <c r="AZ31" i="17"/>
  <c r="BA31" i="17" s="1"/>
  <c r="AI32" i="17"/>
  <c r="AJ32" i="17"/>
  <c r="AK32" i="17" s="1"/>
  <c r="AM32" i="17"/>
  <c r="AN32" i="17"/>
  <c r="AO32" i="17" s="1"/>
  <c r="AQ32" i="17"/>
  <c r="AR32" i="17"/>
  <c r="AS32" i="17" s="1"/>
  <c r="AU32" i="17"/>
  <c r="AV32" i="17"/>
  <c r="AW32" i="17" s="1"/>
  <c r="AY32" i="17"/>
  <c r="AZ32" i="17"/>
  <c r="BA32" i="17" s="1"/>
  <c r="AI33" i="17"/>
  <c r="AJ33" i="17"/>
  <c r="AK33" i="17" s="1"/>
  <c r="AM33" i="17"/>
  <c r="AN33" i="17"/>
  <c r="AO33" i="17" s="1"/>
  <c r="AQ33" i="17"/>
  <c r="AR33" i="17"/>
  <c r="AS33" i="17" s="1"/>
  <c r="AU33" i="17"/>
  <c r="AV33" i="17"/>
  <c r="AW33" i="17" s="1"/>
  <c r="AY33" i="17"/>
  <c r="AZ33" i="17"/>
  <c r="BA33" i="17" s="1"/>
  <c r="AI34" i="17"/>
  <c r="AJ34" i="17"/>
  <c r="AK34" i="17" s="1"/>
  <c r="AM34" i="17"/>
  <c r="AN34" i="17"/>
  <c r="AO34" i="17" s="1"/>
  <c r="AQ34" i="17"/>
  <c r="AR34" i="17"/>
  <c r="AS34" i="17" s="1"/>
  <c r="AU34" i="17"/>
  <c r="AV34" i="17"/>
  <c r="AW34" i="17" s="1"/>
  <c r="AY34" i="17"/>
  <c r="AZ34" i="17"/>
  <c r="BA34" i="17" s="1"/>
  <c r="AI35" i="17"/>
  <c r="AJ35" i="17"/>
  <c r="AK35" i="17" s="1"/>
  <c r="AM35" i="17"/>
  <c r="AN35" i="17"/>
  <c r="AO35" i="17" s="1"/>
  <c r="AQ35" i="17"/>
  <c r="AR35" i="17"/>
  <c r="AS35" i="17" s="1"/>
  <c r="AU35" i="17"/>
  <c r="AV35" i="17"/>
  <c r="AW35" i="17" s="1"/>
  <c r="AY35" i="17"/>
  <c r="AZ35" i="17"/>
  <c r="BA35" i="17" s="1"/>
  <c r="AI36" i="17"/>
  <c r="AJ36" i="17"/>
  <c r="AK36" i="17" s="1"/>
  <c r="AM36" i="17"/>
  <c r="AN36" i="17"/>
  <c r="AO36" i="17" s="1"/>
  <c r="AQ36" i="17"/>
  <c r="AR36" i="17"/>
  <c r="AS36" i="17" s="1"/>
  <c r="AU36" i="17"/>
  <c r="AV36" i="17"/>
  <c r="AW36" i="17" s="1"/>
  <c r="AY36" i="17"/>
  <c r="AZ36" i="17"/>
  <c r="BA36" i="17" s="1"/>
  <c r="AI37" i="17"/>
  <c r="AJ37" i="17"/>
  <c r="AK37" i="17" s="1"/>
  <c r="AM37" i="17"/>
  <c r="AN37" i="17"/>
  <c r="AO37" i="17" s="1"/>
  <c r="AQ37" i="17"/>
  <c r="AR37" i="17"/>
  <c r="AS37" i="17" s="1"/>
  <c r="AU37" i="17"/>
  <c r="AV37" i="17"/>
  <c r="AW37" i="17" s="1"/>
  <c r="AY37" i="17"/>
  <c r="AZ37" i="17"/>
  <c r="BA37" i="17" s="1"/>
  <c r="AI38" i="17"/>
  <c r="AJ38" i="17"/>
  <c r="AK38" i="17" s="1"/>
  <c r="AM38" i="17"/>
  <c r="AN38" i="17"/>
  <c r="AO38" i="17" s="1"/>
  <c r="AQ38" i="17"/>
  <c r="AR38" i="17"/>
  <c r="AS38" i="17" s="1"/>
  <c r="AU38" i="17"/>
  <c r="AV38" i="17"/>
  <c r="AW38" i="17" s="1"/>
  <c r="AY38" i="17"/>
  <c r="AZ38" i="17"/>
  <c r="BA38" i="17" s="1"/>
  <c r="AI39" i="17"/>
  <c r="AJ39" i="17"/>
  <c r="AK39" i="17" s="1"/>
  <c r="AM39" i="17"/>
  <c r="AN39" i="17"/>
  <c r="AO39" i="17" s="1"/>
  <c r="AQ39" i="17"/>
  <c r="AR39" i="17"/>
  <c r="AS39" i="17" s="1"/>
  <c r="AU39" i="17"/>
  <c r="AV39" i="17"/>
  <c r="AW39" i="17" s="1"/>
  <c r="AY39" i="17"/>
  <c r="AZ39" i="17"/>
  <c r="BA39" i="17" s="1"/>
  <c r="AI40" i="17"/>
  <c r="AJ40" i="17"/>
  <c r="AK40" i="17" s="1"/>
  <c r="AM40" i="17"/>
  <c r="AN40" i="17"/>
  <c r="AO40" i="17" s="1"/>
  <c r="AQ40" i="17"/>
  <c r="AR40" i="17"/>
  <c r="AS40" i="17" s="1"/>
  <c r="AU40" i="17"/>
  <c r="AV40" i="17"/>
  <c r="AW40" i="17" s="1"/>
  <c r="AY40" i="17"/>
  <c r="AZ40" i="17"/>
  <c r="BA40" i="17" s="1"/>
  <c r="AI41" i="17"/>
  <c r="AJ41" i="17"/>
  <c r="AK41" i="17" s="1"/>
  <c r="AM41" i="17"/>
  <c r="AN41" i="17"/>
  <c r="AO41" i="17" s="1"/>
  <c r="AQ41" i="17"/>
  <c r="AR41" i="17"/>
  <c r="AS41" i="17" s="1"/>
  <c r="AU41" i="17"/>
  <c r="AV41" i="17"/>
  <c r="AW41" i="17" s="1"/>
  <c r="AY41" i="17"/>
  <c r="AZ41" i="17"/>
  <c r="BA41" i="17" s="1"/>
  <c r="AI42" i="17"/>
  <c r="AJ42" i="17"/>
  <c r="AK42" i="17" s="1"/>
  <c r="AM42" i="17"/>
  <c r="AN42" i="17"/>
  <c r="AO42" i="17" s="1"/>
  <c r="AQ42" i="17"/>
  <c r="AR42" i="17"/>
  <c r="AS42" i="17" s="1"/>
  <c r="AU42" i="17"/>
  <c r="AV42" i="17"/>
  <c r="AW42" i="17" s="1"/>
  <c r="AY42" i="17"/>
  <c r="AZ42" i="17"/>
  <c r="BA42" i="17" s="1"/>
  <c r="AI43" i="17"/>
  <c r="AJ43" i="17"/>
  <c r="AK43" i="17" s="1"/>
  <c r="AM43" i="17"/>
  <c r="AN43" i="17"/>
  <c r="AO43" i="17" s="1"/>
  <c r="AQ43" i="17"/>
  <c r="AR43" i="17"/>
  <c r="AS43" i="17" s="1"/>
  <c r="AU43" i="17"/>
  <c r="AV43" i="17"/>
  <c r="AW43" i="17" s="1"/>
  <c r="AY43" i="17"/>
  <c r="AZ43" i="17"/>
  <c r="BA43" i="17" s="1"/>
  <c r="AI44" i="17"/>
  <c r="AJ44" i="17"/>
  <c r="AK44" i="17" s="1"/>
  <c r="AM44" i="17"/>
  <c r="AN44" i="17"/>
  <c r="AO44" i="17" s="1"/>
  <c r="AQ44" i="17"/>
  <c r="AR44" i="17"/>
  <c r="AS44" i="17" s="1"/>
  <c r="AU44" i="17"/>
  <c r="AV44" i="17"/>
  <c r="AW44" i="17" s="1"/>
  <c r="AY44" i="17"/>
  <c r="AZ44" i="17"/>
  <c r="BA44" i="17" s="1"/>
  <c r="AI45" i="17"/>
  <c r="AJ45" i="17"/>
  <c r="AK45" i="17" s="1"/>
  <c r="AM45" i="17"/>
  <c r="AN45" i="17"/>
  <c r="AO45" i="17" s="1"/>
  <c r="AQ45" i="17"/>
  <c r="AR45" i="17"/>
  <c r="AS45" i="17" s="1"/>
  <c r="AU45" i="17"/>
  <c r="AV45" i="17"/>
  <c r="AW45" i="17" s="1"/>
  <c r="AY45" i="17"/>
  <c r="AZ45" i="17"/>
  <c r="BA45" i="17" s="1"/>
  <c r="AI46" i="17"/>
  <c r="AJ46" i="17"/>
  <c r="AK46" i="17" s="1"/>
  <c r="AM46" i="17"/>
  <c r="AN46" i="17"/>
  <c r="AO46" i="17" s="1"/>
  <c r="AQ46" i="17"/>
  <c r="AR46" i="17"/>
  <c r="AS46" i="17" s="1"/>
  <c r="AU46" i="17"/>
  <c r="AV46" i="17"/>
  <c r="AW46" i="17" s="1"/>
  <c r="AY46" i="17"/>
  <c r="AZ46" i="17"/>
  <c r="BA46" i="17" s="1"/>
  <c r="AI47" i="17"/>
  <c r="AJ47" i="17"/>
  <c r="AK47" i="17" s="1"/>
  <c r="AM47" i="17"/>
  <c r="AN47" i="17"/>
  <c r="AO47" i="17" s="1"/>
  <c r="AQ47" i="17"/>
  <c r="AR47" i="17"/>
  <c r="AS47" i="17" s="1"/>
  <c r="AU47" i="17"/>
  <c r="AV47" i="17"/>
  <c r="AW47" i="17" s="1"/>
  <c r="AY47" i="17"/>
  <c r="AZ47" i="17"/>
  <c r="BA47" i="17" s="1"/>
  <c r="AI48" i="17"/>
  <c r="AJ48" i="17"/>
  <c r="AK48" i="17" s="1"/>
  <c r="AM48" i="17"/>
  <c r="AN48" i="17"/>
  <c r="AO48" i="17" s="1"/>
  <c r="AQ48" i="17"/>
  <c r="AR48" i="17"/>
  <c r="AS48" i="17" s="1"/>
  <c r="AU48" i="17"/>
  <c r="AV48" i="17"/>
  <c r="AW48" i="17" s="1"/>
  <c r="AY48" i="17"/>
  <c r="AZ48" i="17"/>
  <c r="BA48" i="17" s="1"/>
  <c r="AI49" i="17"/>
  <c r="AJ49" i="17"/>
  <c r="AK49" i="17" s="1"/>
  <c r="AM49" i="17"/>
  <c r="AN49" i="17"/>
  <c r="AO49" i="17" s="1"/>
  <c r="AQ49" i="17"/>
  <c r="AR49" i="17"/>
  <c r="AS49" i="17" s="1"/>
  <c r="AU49" i="17"/>
  <c r="AV49" i="17"/>
  <c r="AW49" i="17" s="1"/>
  <c r="AY49" i="17"/>
  <c r="AZ49" i="17"/>
  <c r="BA49" i="17" s="1"/>
  <c r="AI50" i="17"/>
  <c r="AJ50" i="17"/>
  <c r="AK50" i="17" s="1"/>
  <c r="AM50" i="17"/>
  <c r="AN50" i="17"/>
  <c r="AO50" i="17" s="1"/>
  <c r="AQ50" i="17"/>
  <c r="AR50" i="17"/>
  <c r="AS50" i="17" s="1"/>
  <c r="AU50" i="17"/>
  <c r="AV50" i="17"/>
  <c r="AW50" i="17" s="1"/>
  <c r="AY50" i="17"/>
  <c r="AZ50" i="17"/>
  <c r="BA50" i="17" s="1"/>
  <c r="AI51" i="17"/>
  <c r="AJ51" i="17"/>
  <c r="AK51" i="17" s="1"/>
  <c r="AM51" i="17"/>
  <c r="AN51" i="17"/>
  <c r="AO51" i="17" s="1"/>
  <c r="AQ51" i="17"/>
  <c r="AR51" i="17"/>
  <c r="AS51" i="17" s="1"/>
  <c r="AU51" i="17"/>
  <c r="AV51" i="17"/>
  <c r="AW51" i="17" s="1"/>
  <c r="AY51" i="17"/>
  <c r="AZ51" i="17"/>
  <c r="BA51" i="17" s="1"/>
  <c r="AI52" i="17"/>
  <c r="AJ52" i="17"/>
  <c r="AK52" i="17" s="1"/>
  <c r="AM52" i="17"/>
  <c r="AN52" i="17"/>
  <c r="AO52" i="17" s="1"/>
  <c r="AQ52" i="17"/>
  <c r="AR52" i="17"/>
  <c r="AS52" i="17" s="1"/>
  <c r="AU52" i="17"/>
  <c r="AV52" i="17"/>
  <c r="AW52" i="17" s="1"/>
  <c r="AY52" i="17"/>
  <c r="AZ52" i="17"/>
  <c r="BA52" i="17" s="1"/>
  <c r="AI53" i="17"/>
  <c r="AJ53" i="17"/>
  <c r="AK53" i="17" s="1"/>
  <c r="AM53" i="17"/>
  <c r="AN53" i="17"/>
  <c r="AO53" i="17" s="1"/>
  <c r="AQ53" i="17"/>
  <c r="AR53" i="17"/>
  <c r="AS53" i="17" s="1"/>
  <c r="AU53" i="17"/>
  <c r="AV53" i="17"/>
  <c r="AW53" i="17" s="1"/>
  <c r="AY53" i="17"/>
  <c r="AZ53" i="17"/>
  <c r="BA53" i="17" s="1"/>
  <c r="AI54" i="17"/>
  <c r="AJ54" i="17"/>
  <c r="AK54" i="17" s="1"/>
  <c r="AM54" i="17"/>
  <c r="AN54" i="17"/>
  <c r="AO54" i="17" s="1"/>
  <c r="AQ54" i="17"/>
  <c r="AR54" i="17"/>
  <c r="AS54" i="17" s="1"/>
  <c r="AU54" i="17"/>
  <c r="AV54" i="17"/>
  <c r="AW54" i="17" s="1"/>
  <c r="AY54" i="17"/>
  <c r="AZ54" i="17"/>
  <c r="BA54" i="17" s="1"/>
  <c r="AI55" i="17"/>
  <c r="AJ55" i="17"/>
  <c r="AK55" i="17" s="1"/>
  <c r="AM55" i="17"/>
  <c r="AN55" i="17"/>
  <c r="AO55" i="17" s="1"/>
  <c r="AQ55" i="17"/>
  <c r="AR55" i="17"/>
  <c r="AS55" i="17" s="1"/>
  <c r="AU55" i="17"/>
  <c r="AV55" i="17"/>
  <c r="AW55" i="17" s="1"/>
  <c r="AY55" i="17"/>
  <c r="AZ55" i="17"/>
  <c r="BA55" i="17" s="1"/>
  <c r="AI56" i="17"/>
  <c r="AJ56" i="17"/>
  <c r="AK56" i="17" s="1"/>
  <c r="AM56" i="17"/>
  <c r="AN56" i="17"/>
  <c r="AO56" i="17" s="1"/>
  <c r="AQ56" i="17"/>
  <c r="AR56" i="17"/>
  <c r="AS56" i="17" s="1"/>
  <c r="AU56" i="17"/>
  <c r="AV56" i="17"/>
  <c r="AW56" i="17" s="1"/>
  <c r="AY56" i="17"/>
  <c r="AZ56" i="17"/>
  <c r="BA56" i="17" s="1"/>
  <c r="AI57" i="17"/>
  <c r="AJ57" i="17"/>
  <c r="AK57" i="17" s="1"/>
  <c r="AM57" i="17"/>
  <c r="AN57" i="17"/>
  <c r="AO57" i="17" s="1"/>
  <c r="AQ57" i="17"/>
  <c r="AR57" i="17"/>
  <c r="AS57" i="17" s="1"/>
  <c r="AU57" i="17"/>
  <c r="AV57" i="17"/>
  <c r="AW57" i="17" s="1"/>
  <c r="AY57" i="17"/>
  <c r="AZ57" i="17"/>
  <c r="BA57" i="17" s="1"/>
  <c r="AI58" i="17"/>
  <c r="AJ58" i="17"/>
  <c r="AK58" i="17" s="1"/>
  <c r="AM58" i="17"/>
  <c r="AN58" i="17"/>
  <c r="AO58" i="17" s="1"/>
  <c r="AQ58" i="17"/>
  <c r="AR58" i="17"/>
  <c r="AS58" i="17" s="1"/>
  <c r="AU58" i="17"/>
  <c r="AV58" i="17"/>
  <c r="AW58" i="17" s="1"/>
  <c r="AY58" i="17"/>
  <c r="AZ58" i="17"/>
  <c r="BA58" i="17" s="1"/>
  <c r="AI59" i="17"/>
  <c r="AJ59" i="17"/>
  <c r="AK59" i="17" s="1"/>
  <c r="AM59" i="17"/>
  <c r="AN59" i="17"/>
  <c r="AO59" i="17" s="1"/>
  <c r="AQ59" i="17"/>
  <c r="AR59" i="17"/>
  <c r="AS59" i="17" s="1"/>
  <c r="AU59" i="17"/>
  <c r="AV59" i="17"/>
  <c r="AW59" i="17" s="1"/>
  <c r="AY59" i="17"/>
  <c r="AZ59" i="17"/>
  <c r="BA59" i="17" s="1"/>
  <c r="AI60" i="17"/>
  <c r="AJ60" i="17"/>
  <c r="AK60" i="17" s="1"/>
  <c r="AM60" i="17"/>
  <c r="AN60" i="17"/>
  <c r="AO60" i="17" s="1"/>
  <c r="AQ60" i="17"/>
  <c r="AR60" i="17"/>
  <c r="AS60" i="17" s="1"/>
  <c r="AU60" i="17"/>
  <c r="AV60" i="17"/>
  <c r="AW60" i="17" s="1"/>
  <c r="AY60" i="17"/>
  <c r="AZ60" i="17"/>
  <c r="BA60" i="17" s="1"/>
  <c r="AI61" i="17"/>
  <c r="AJ61" i="17"/>
  <c r="AK61" i="17" s="1"/>
  <c r="AM61" i="17"/>
  <c r="AN61" i="17"/>
  <c r="AO61" i="17" s="1"/>
  <c r="AQ61" i="17"/>
  <c r="AR61" i="17"/>
  <c r="AS61" i="17" s="1"/>
  <c r="AU61" i="17"/>
  <c r="AV61" i="17"/>
  <c r="AW61" i="17" s="1"/>
  <c r="AY61" i="17"/>
  <c r="AZ61" i="17"/>
  <c r="BA61" i="17" s="1"/>
  <c r="AI62" i="17"/>
  <c r="AJ62" i="17"/>
  <c r="AK62" i="17" s="1"/>
  <c r="AM62" i="17"/>
  <c r="AN62" i="17"/>
  <c r="AO62" i="17" s="1"/>
  <c r="AQ62" i="17"/>
  <c r="AR62" i="17"/>
  <c r="AS62" i="17" s="1"/>
  <c r="AU62" i="17"/>
  <c r="AV62" i="17"/>
  <c r="AW62" i="17" s="1"/>
  <c r="AY62" i="17"/>
  <c r="AZ62" i="17"/>
  <c r="BA62" i="17" s="1"/>
  <c r="AI63" i="17"/>
  <c r="AJ63" i="17"/>
  <c r="AK63" i="17" s="1"/>
  <c r="AM63" i="17"/>
  <c r="AN63" i="17"/>
  <c r="AO63" i="17" s="1"/>
  <c r="AQ63" i="17"/>
  <c r="AR63" i="17"/>
  <c r="AS63" i="17" s="1"/>
  <c r="AU63" i="17"/>
  <c r="AV63" i="17"/>
  <c r="AW63" i="17" s="1"/>
  <c r="AY63" i="17"/>
  <c r="AZ63" i="17"/>
  <c r="BA63" i="17" s="1"/>
  <c r="AI64" i="17"/>
  <c r="AJ64" i="17"/>
  <c r="AK64" i="17" s="1"/>
  <c r="AM64" i="17"/>
  <c r="AN64" i="17"/>
  <c r="AO64" i="17" s="1"/>
  <c r="AQ64" i="17"/>
  <c r="AR64" i="17"/>
  <c r="AS64" i="17" s="1"/>
  <c r="AU64" i="17"/>
  <c r="AV64" i="17"/>
  <c r="AW64" i="17" s="1"/>
  <c r="AY64" i="17"/>
  <c r="AZ64" i="17"/>
  <c r="BA64" i="17" s="1"/>
  <c r="AI65" i="17"/>
  <c r="AJ65" i="17"/>
  <c r="AK65" i="17" s="1"/>
  <c r="AM65" i="17"/>
  <c r="AN65" i="17"/>
  <c r="AO65" i="17" s="1"/>
  <c r="AQ65" i="17"/>
  <c r="AR65" i="17"/>
  <c r="AS65" i="17" s="1"/>
  <c r="AU65" i="17"/>
  <c r="AV65" i="17"/>
  <c r="AW65" i="17" s="1"/>
  <c r="AY65" i="17"/>
  <c r="AZ65" i="17"/>
  <c r="BA65" i="17" s="1"/>
  <c r="AI66" i="17"/>
  <c r="AJ66" i="17"/>
  <c r="AK66" i="17" s="1"/>
  <c r="AM66" i="17"/>
  <c r="AN66" i="17"/>
  <c r="AO66" i="17" s="1"/>
  <c r="AQ66" i="17"/>
  <c r="AR66" i="17"/>
  <c r="AS66" i="17" s="1"/>
  <c r="AU66" i="17"/>
  <c r="AV66" i="17"/>
  <c r="AW66" i="17" s="1"/>
  <c r="AY66" i="17"/>
  <c r="AZ66" i="17"/>
  <c r="BA66" i="17" s="1"/>
  <c r="AI67" i="17"/>
  <c r="AJ67" i="17"/>
  <c r="AK67" i="17" s="1"/>
  <c r="AM67" i="17"/>
  <c r="AN67" i="17"/>
  <c r="AO67" i="17" s="1"/>
  <c r="AQ67" i="17"/>
  <c r="AR67" i="17"/>
  <c r="AS67" i="17" s="1"/>
  <c r="AU67" i="17"/>
  <c r="AV67" i="17"/>
  <c r="AW67" i="17" s="1"/>
  <c r="AY67" i="17"/>
  <c r="AZ67" i="17"/>
  <c r="BA67" i="17" s="1"/>
  <c r="AI68" i="17"/>
  <c r="AJ68" i="17"/>
  <c r="AK68" i="17" s="1"/>
  <c r="AM68" i="17"/>
  <c r="AN68" i="17"/>
  <c r="AO68" i="17" s="1"/>
  <c r="AQ68" i="17"/>
  <c r="AR68" i="17"/>
  <c r="AS68" i="17" s="1"/>
  <c r="AU68" i="17"/>
  <c r="AV68" i="17"/>
  <c r="AW68" i="17" s="1"/>
  <c r="AY68" i="17"/>
  <c r="AZ68" i="17"/>
  <c r="BA68" i="17" s="1"/>
  <c r="AI69" i="17"/>
  <c r="AJ69" i="17"/>
  <c r="AK69" i="17" s="1"/>
  <c r="AM69" i="17"/>
  <c r="AN69" i="17"/>
  <c r="AO69" i="17" s="1"/>
  <c r="AQ69" i="17"/>
  <c r="AR69" i="17"/>
  <c r="AS69" i="17" s="1"/>
  <c r="AU69" i="17"/>
  <c r="AV69" i="17"/>
  <c r="AW69" i="17" s="1"/>
  <c r="AY69" i="17"/>
  <c r="AZ69" i="17"/>
  <c r="BA69" i="17" s="1"/>
  <c r="AI70" i="17"/>
  <c r="AJ70" i="17"/>
  <c r="AK70" i="17" s="1"/>
  <c r="AM70" i="17"/>
  <c r="AN70" i="17"/>
  <c r="AO70" i="17" s="1"/>
  <c r="AQ70" i="17"/>
  <c r="AR70" i="17"/>
  <c r="AS70" i="17" s="1"/>
  <c r="AU70" i="17"/>
  <c r="AV70" i="17"/>
  <c r="AW70" i="17" s="1"/>
  <c r="AY70" i="17"/>
  <c r="AZ70" i="17"/>
  <c r="BA70" i="17" s="1"/>
  <c r="AI71" i="17"/>
  <c r="AJ71" i="17"/>
  <c r="AK71" i="17" s="1"/>
  <c r="AM71" i="17"/>
  <c r="AN71" i="17"/>
  <c r="AO71" i="17" s="1"/>
  <c r="AQ71" i="17"/>
  <c r="AR71" i="17"/>
  <c r="AS71" i="17" s="1"/>
  <c r="AU71" i="17"/>
  <c r="AV71" i="17"/>
  <c r="AW71" i="17" s="1"/>
  <c r="AY71" i="17"/>
  <c r="AZ71" i="17"/>
  <c r="BA71" i="17" s="1"/>
  <c r="AI72" i="17"/>
  <c r="AJ72" i="17"/>
  <c r="AK72" i="17" s="1"/>
  <c r="AM72" i="17"/>
  <c r="AN72" i="17"/>
  <c r="AO72" i="17" s="1"/>
  <c r="AQ72" i="17"/>
  <c r="AR72" i="17"/>
  <c r="AS72" i="17" s="1"/>
  <c r="AU72" i="17"/>
  <c r="AV72" i="17"/>
  <c r="AW72" i="17" s="1"/>
  <c r="AY72" i="17"/>
  <c r="AZ72" i="17"/>
  <c r="BA72" i="17" s="1"/>
  <c r="AI73" i="17"/>
  <c r="AJ73" i="17"/>
  <c r="AK73" i="17" s="1"/>
  <c r="AM73" i="17"/>
  <c r="AN73" i="17"/>
  <c r="AO73" i="17" s="1"/>
  <c r="AQ73" i="17"/>
  <c r="AR73" i="17"/>
  <c r="AS73" i="17" s="1"/>
  <c r="AU73" i="17"/>
  <c r="AV73" i="17"/>
  <c r="AW73" i="17" s="1"/>
  <c r="AY73" i="17"/>
  <c r="AZ73" i="17"/>
  <c r="BA73" i="17" s="1"/>
  <c r="AI74" i="17"/>
  <c r="AJ74" i="17"/>
  <c r="AK74" i="17" s="1"/>
  <c r="AM74" i="17"/>
  <c r="AN74" i="17"/>
  <c r="AO74" i="17" s="1"/>
  <c r="AQ74" i="17"/>
  <c r="AR74" i="17"/>
  <c r="AS74" i="17" s="1"/>
  <c r="AU74" i="17"/>
  <c r="AV74" i="17"/>
  <c r="AW74" i="17" s="1"/>
  <c r="AY74" i="17"/>
  <c r="AZ74" i="17"/>
  <c r="BA74" i="17" s="1"/>
  <c r="AI75" i="17"/>
  <c r="AJ75" i="17"/>
  <c r="AK75" i="17" s="1"/>
  <c r="AM75" i="17"/>
  <c r="AN75" i="17"/>
  <c r="AO75" i="17" s="1"/>
  <c r="AQ75" i="17"/>
  <c r="AR75" i="17"/>
  <c r="AS75" i="17" s="1"/>
  <c r="AU75" i="17"/>
  <c r="AV75" i="17"/>
  <c r="AW75" i="17" s="1"/>
  <c r="AY75" i="17"/>
  <c r="AZ75" i="17"/>
  <c r="BA75" i="17" s="1"/>
  <c r="AI76" i="17"/>
  <c r="AJ76" i="17"/>
  <c r="AK76" i="17" s="1"/>
  <c r="AM76" i="17"/>
  <c r="AN76" i="17"/>
  <c r="AO76" i="17" s="1"/>
  <c r="AQ76" i="17"/>
  <c r="AR76" i="17"/>
  <c r="AS76" i="17" s="1"/>
  <c r="AU76" i="17"/>
  <c r="AV76" i="17"/>
  <c r="AW76" i="17" s="1"/>
  <c r="AY76" i="17"/>
  <c r="AZ76" i="17"/>
  <c r="BA76" i="17" s="1"/>
  <c r="AI77" i="17"/>
  <c r="AJ77" i="17"/>
  <c r="AK77" i="17" s="1"/>
  <c r="AM77" i="17"/>
  <c r="AN77" i="17"/>
  <c r="AO77" i="17" s="1"/>
  <c r="AQ77" i="17"/>
  <c r="AR77" i="17"/>
  <c r="AS77" i="17" s="1"/>
  <c r="AU77" i="17"/>
  <c r="AV77" i="17"/>
  <c r="AW77" i="17" s="1"/>
  <c r="AY77" i="17"/>
  <c r="AZ77" i="17"/>
  <c r="BA77" i="17" s="1"/>
  <c r="AI78" i="17"/>
  <c r="AJ78" i="17"/>
  <c r="AK78" i="17" s="1"/>
  <c r="AM78" i="17"/>
  <c r="AN78" i="17"/>
  <c r="AO78" i="17" s="1"/>
  <c r="AQ78" i="17"/>
  <c r="AR78" i="17"/>
  <c r="AS78" i="17" s="1"/>
  <c r="AU78" i="17"/>
  <c r="AV78" i="17"/>
  <c r="AW78" i="17" s="1"/>
  <c r="AY78" i="17"/>
  <c r="AZ78" i="17"/>
  <c r="BA78" i="17" s="1"/>
  <c r="AI79" i="17"/>
  <c r="AJ79" i="17"/>
  <c r="AK79" i="17" s="1"/>
  <c r="AM79" i="17"/>
  <c r="AN79" i="17"/>
  <c r="AO79" i="17" s="1"/>
  <c r="AQ79" i="17"/>
  <c r="AR79" i="17"/>
  <c r="AS79" i="17" s="1"/>
  <c r="AU79" i="17"/>
  <c r="AV79" i="17"/>
  <c r="AW79" i="17" s="1"/>
  <c r="AY79" i="17"/>
  <c r="AZ79" i="17"/>
  <c r="BA79" i="17" s="1"/>
  <c r="AI80" i="17"/>
  <c r="AJ80" i="17"/>
  <c r="AK80" i="17" s="1"/>
  <c r="AM80" i="17"/>
  <c r="AN80" i="17"/>
  <c r="AO80" i="17" s="1"/>
  <c r="AQ80" i="17"/>
  <c r="AR80" i="17"/>
  <c r="AS80" i="17" s="1"/>
  <c r="AU80" i="17"/>
  <c r="AV80" i="17"/>
  <c r="AW80" i="17" s="1"/>
  <c r="AY80" i="17"/>
  <c r="AZ80" i="17"/>
  <c r="BA80" i="17" s="1"/>
  <c r="AI81" i="17"/>
  <c r="AJ81" i="17"/>
  <c r="AK81" i="17" s="1"/>
  <c r="AM81" i="17"/>
  <c r="AN81" i="17"/>
  <c r="AO81" i="17" s="1"/>
  <c r="AQ81" i="17"/>
  <c r="AR81" i="17"/>
  <c r="AS81" i="17" s="1"/>
  <c r="AU81" i="17"/>
  <c r="AV81" i="17"/>
  <c r="AW81" i="17" s="1"/>
  <c r="AY81" i="17"/>
  <c r="AZ81" i="17"/>
  <c r="BA81" i="17" s="1"/>
  <c r="AI82" i="17"/>
  <c r="AJ82" i="17"/>
  <c r="AK82" i="17" s="1"/>
  <c r="AM82" i="17"/>
  <c r="AN82" i="17"/>
  <c r="AO82" i="17" s="1"/>
  <c r="AQ82" i="17"/>
  <c r="AR82" i="17"/>
  <c r="AS82" i="17" s="1"/>
  <c r="AU82" i="17"/>
  <c r="AV82" i="17"/>
  <c r="AW82" i="17" s="1"/>
  <c r="AY82" i="17"/>
  <c r="AZ82" i="17"/>
  <c r="BA82" i="17" s="1"/>
  <c r="AI83" i="17"/>
  <c r="AJ83" i="17"/>
  <c r="AK83" i="17" s="1"/>
  <c r="AM83" i="17"/>
  <c r="AN83" i="17"/>
  <c r="AO83" i="17" s="1"/>
  <c r="AQ83" i="17"/>
  <c r="AR83" i="17"/>
  <c r="AS83" i="17" s="1"/>
  <c r="AU83" i="17"/>
  <c r="AV83" i="17"/>
  <c r="AW83" i="17" s="1"/>
  <c r="AY83" i="17"/>
  <c r="AZ83" i="17"/>
  <c r="BA83" i="17" s="1"/>
  <c r="AI84" i="17"/>
  <c r="AJ84" i="17"/>
  <c r="AK84" i="17" s="1"/>
  <c r="AM84" i="17"/>
  <c r="AN84" i="17"/>
  <c r="AO84" i="17" s="1"/>
  <c r="AQ84" i="17"/>
  <c r="AR84" i="17"/>
  <c r="AS84" i="17" s="1"/>
  <c r="AU84" i="17"/>
  <c r="AV84" i="17"/>
  <c r="AW84" i="17" s="1"/>
  <c r="AY84" i="17"/>
  <c r="AZ84" i="17"/>
  <c r="BA84" i="17" s="1"/>
  <c r="AI85" i="17"/>
  <c r="AJ85" i="17"/>
  <c r="AK85" i="17" s="1"/>
  <c r="AM85" i="17"/>
  <c r="AN85" i="17"/>
  <c r="AO85" i="17" s="1"/>
  <c r="AQ85" i="17"/>
  <c r="AR85" i="17"/>
  <c r="AS85" i="17" s="1"/>
  <c r="AU85" i="17"/>
  <c r="AV85" i="17"/>
  <c r="AW85" i="17" s="1"/>
  <c r="AY85" i="17"/>
  <c r="AZ85" i="17"/>
  <c r="BA85" i="17" s="1"/>
  <c r="AI86" i="17"/>
  <c r="AJ86" i="17"/>
  <c r="AK86" i="17" s="1"/>
  <c r="AM86" i="17"/>
  <c r="AN86" i="17"/>
  <c r="AO86" i="17" s="1"/>
  <c r="AQ86" i="17"/>
  <c r="AR86" i="17"/>
  <c r="AS86" i="17" s="1"/>
  <c r="AU86" i="17"/>
  <c r="AV86" i="17"/>
  <c r="AW86" i="17" s="1"/>
  <c r="AY86" i="17"/>
  <c r="AZ86" i="17"/>
  <c r="BA86" i="17" s="1"/>
  <c r="AI87" i="17"/>
  <c r="AJ87" i="17"/>
  <c r="AK87" i="17" s="1"/>
  <c r="AM87" i="17"/>
  <c r="AN87" i="17"/>
  <c r="AO87" i="17" s="1"/>
  <c r="AQ87" i="17"/>
  <c r="AR87" i="17"/>
  <c r="AS87" i="17" s="1"/>
  <c r="AU87" i="17"/>
  <c r="AV87" i="17"/>
  <c r="AW87" i="17" s="1"/>
  <c r="AY87" i="17"/>
  <c r="AZ87" i="17"/>
  <c r="BA87" i="17" s="1"/>
  <c r="AI88" i="17"/>
  <c r="AJ88" i="17"/>
  <c r="AK88" i="17" s="1"/>
  <c r="AM88" i="17"/>
  <c r="AN88" i="17"/>
  <c r="AO88" i="17" s="1"/>
  <c r="AQ88" i="17"/>
  <c r="AR88" i="17"/>
  <c r="AS88" i="17" s="1"/>
  <c r="AU88" i="17"/>
  <c r="AV88" i="17"/>
  <c r="AW88" i="17" s="1"/>
  <c r="AY88" i="17"/>
  <c r="AZ88" i="17"/>
  <c r="BA88" i="17" s="1"/>
  <c r="AI89" i="17"/>
  <c r="AJ89" i="17"/>
  <c r="AK89" i="17" s="1"/>
  <c r="AM89" i="17"/>
  <c r="AN89" i="17"/>
  <c r="AO89" i="17" s="1"/>
  <c r="AQ89" i="17"/>
  <c r="AR89" i="17"/>
  <c r="AS89" i="17" s="1"/>
  <c r="AU89" i="17"/>
  <c r="AV89" i="17"/>
  <c r="AW89" i="17" s="1"/>
  <c r="AY89" i="17"/>
  <c r="AZ89" i="17"/>
  <c r="BA89" i="17" s="1"/>
  <c r="AI90" i="17"/>
  <c r="AJ90" i="17"/>
  <c r="AK90" i="17" s="1"/>
  <c r="AM90" i="17"/>
  <c r="AN90" i="17"/>
  <c r="AO90" i="17" s="1"/>
  <c r="AQ90" i="17"/>
  <c r="AR90" i="17"/>
  <c r="AS90" i="17" s="1"/>
  <c r="AU90" i="17"/>
  <c r="AV90" i="17"/>
  <c r="AW90" i="17" s="1"/>
  <c r="AY90" i="17"/>
  <c r="AZ90" i="17"/>
  <c r="BA90" i="17" s="1"/>
  <c r="AI91" i="17"/>
  <c r="AJ91" i="17"/>
  <c r="AK91" i="17" s="1"/>
  <c r="AM91" i="17"/>
  <c r="AN91" i="17"/>
  <c r="AO91" i="17" s="1"/>
  <c r="AQ91" i="17"/>
  <c r="AR91" i="17"/>
  <c r="AS91" i="17" s="1"/>
  <c r="AU91" i="17"/>
  <c r="AV91" i="17"/>
  <c r="AW91" i="17" s="1"/>
  <c r="AY91" i="17"/>
  <c r="AZ91" i="17"/>
  <c r="BA91" i="17" s="1"/>
  <c r="AI92" i="17"/>
  <c r="AJ92" i="17"/>
  <c r="AK92" i="17" s="1"/>
  <c r="AM92" i="17"/>
  <c r="AN92" i="17"/>
  <c r="AO92" i="17" s="1"/>
  <c r="AQ92" i="17"/>
  <c r="AR92" i="17"/>
  <c r="AS92" i="17" s="1"/>
  <c r="AU92" i="17"/>
  <c r="AV92" i="17"/>
  <c r="AW92" i="17" s="1"/>
  <c r="AY92" i="17"/>
  <c r="AZ92" i="17"/>
  <c r="BA92" i="17" s="1"/>
  <c r="AI93" i="17"/>
  <c r="AJ93" i="17"/>
  <c r="AK93" i="17" s="1"/>
  <c r="AM93" i="17"/>
  <c r="AN93" i="17"/>
  <c r="AO93" i="17" s="1"/>
  <c r="AQ93" i="17"/>
  <c r="AR93" i="17"/>
  <c r="AS93" i="17" s="1"/>
  <c r="AU93" i="17"/>
  <c r="AV93" i="17"/>
  <c r="AW93" i="17" s="1"/>
  <c r="AY93" i="17"/>
  <c r="AZ93" i="17"/>
  <c r="BA93" i="17" s="1"/>
  <c r="AI94" i="17"/>
  <c r="AJ94" i="17"/>
  <c r="AK94" i="17" s="1"/>
  <c r="AM94" i="17"/>
  <c r="AN94" i="17"/>
  <c r="AO94" i="17" s="1"/>
  <c r="AQ94" i="17"/>
  <c r="AR94" i="17"/>
  <c r="AS94" i="17" s="1"/>
  <c r="AU94" i="17"/>
  <c r="AV94" i="17"/>
  <c r="AW94" i="17" s="1"/>
  <c r="AY94" i="17"/>
  <c r="AZ94" i="17"/>
  <c r="BA94" i="17" s="1"/>
  <c r="AI95" i="17"/>
  <c r="AJ95" i="17"/>
  <c r="AK95" i="17" s="1"/>
  <c r="AM95" i="17"/>
  <c r="AN95" i="17"/>
  <c r="AO95" i="17" s="1"/>
  <c r="AQ95" i="17"/>
  <c r="AR95" i="17"/>
  <c r="AS95" i="17" s="1"/>
  <c r="AU95" i="17"/>
  <c r="AV95" i="17"/>
  <c r="AW95" i="17" s="1"/>
  <c r="AY95" i="17"/>
  <c r="AZ95" i="17"/>
  <c r="BA95" i="17" s="1"/>
  <c r="AI96" i="17"/>
  <c r="AJ96" i="17"/>
  <c r="AK96" i="17" s="1"/>
  <c r="AM96" i="17"/>
  <c r="AN96" i="17"/>
  <c r="AO96" i="17" s="1"/>
  <c r="AQ96" i="17"/>
  <c r="AR96" i="17"/>
  <c r="AS96" i="17" s="1"/>
  <c r="AU96" i="17"/>
  <c r="AV96" i="17"/>
  <c r="AW96" i="17" s="1"/>
  <c r="AY96" i="17"/>
  <c r="AZ96" i="17"/>
  <c r="BA96" i="17" s="1"/>
  <c r="AI97" i="17"/>
  <c r="AJ97" i="17"/>
  <c r="AK97" i="17" s="1"/>
  <c r="AM97" i="17"/>
  <c r="AN97" i="17"/>
  <c r="AO97" i="17" s="1"/>
  <c r="AQ97" i="17"/>
  <c r="AR97" i="17"/>
  <c r="AS97" i="17" s="1"/>
  <c r="AU97" i="17"/>
  <c r="AV97" i="17"/>
  <c r="AW97" i="17" s="1"/>
  <c r="AY97" i="17"/>
  <c r="AZ97" i="17"/>
  <c r="BA97" i="17" s="1"/>
  <c r="AI98" i="17"/>
  <c r="AJ98" i="17"/>
  <c r="AK98" i="17" s="1"/>
  <c r="AM98" i="17"/>
  <c r="AN98" i="17"/>
  <c r="AO98" i="17" s="1"/>
  <c r="AQ98" i="17"/>
  <c r="AR98" i="17"/>
  <c r="AS98" i="17" s="1"/>
  <c r="AU98" i="17"/>
  <c r="AV98" i="17"/>
  <c r="AW98" i="17" s="1"/>
  <c r="AY98" i="17"/>
  <c r="AZ98" i="17"/>
  <c r="BA98" i="17" s="1"/>
  <c r="AI99" i="17"/>
  <c r="AJ99" i="17"/>
  <c r="AK99" i="17" s="1"/>
  <c r="AM99" i="17"/>
  <c r="AN99" i="17"/>
  <c r="AO99" i="17" s="1"/>
  <c r="AQ99" i="17"/>
  <c r="AR99" i="17"/>
  <c r="AS99" i="17" s="1"/>
  <c r="AU99" i="17"/>
  <c r="AV99" i="17"/>
  <c r="AW99" i="17" s="1"/>
  <c r="AY99" i="17"/>
  <c r="AZ99" i="17"/>
  <c r="BA99" i="17" s="1"/>
  <c r="AI100" i="17"/>
  <c r="AJ100" i="17"/>
  <c r="AK100" i="17" s="1"/>
  <c r="AM100" i="17"/>
  <c r="AN100" i="17"/>
  <c r="AO100" i="17" s="1"/>
  <c r="AQ100" i="17"/>
  <c r="AR100" i="17"/>
  <c r="AS100" i="17" s="1"/>
  <c r="AU100" i="17"/>
  <c r="AV100" i="17"/>
  <c r="AW100" i="17" s="1"/>
  <c r="AY100" i="17"/>
  <c r="AZ100" i="17"/>
  <c r="BA100" i="17" s="1"/>
  <c r="AI101" i="17"/>
  <c r="AJ101" i="17"/>
  <c r="AK101" i="17" s="1"/>
  <c r="AM101" i="17"/>
  <c r="AN101" i="17"/>
  <c r="AO101" i="17" s="1"/>
  <c r="AQ101" i="17"/>
  <c r="AR101" i="17"/>
  <c r="AS101" i="17" s="1"/>
  <c r="AU101" i="17"/>
  <c r="AV101" i="17"/>
  <c r="AW101" i="17" s="1"/>
  <c r="AY101" i="17"/>
  <c r="AZ101" i="17"/>
  <c r="BA101" i="17" s="1"/>
  <c r="AI102" i="17"/>
  <c r="AJ102" i="17"/>
  <c r="AK102" i="17" s="1"/>
  <c r="AM102" i="17"/>
  <c r="AN102" i="17"/>
  <c r="AO102" i="17" s="1"/>
  <c r="AQ102" i="17"/>
  <c r="AR102" i="17"/>
  <c r="AS102" i="17" s="1"/>
  <c r="AU102" i="17"/>
  <c r="AV102" i="17"/>
  <c r="AW102" i="17" s="1"/>
  <c r="AY102" i="17"/>
  <c r="AZ102" i="17"/>
  <c r="BA102" i="17" s="1"/>
  <c r="AI103" i="17"/>
  <c r="AJ103" i="17"/>
  <c r="AK103" i="17" s="1"/>
  <c r="AM103" i="17"/>
  <c r="AN103" i="17"/>
  <c r="AO103" i="17" s="1"/>
  <c r="AQ103" i="17"/>
  <c r="AR103" i="17"/>
  <c r="AS103" i="17" s="1"/>
  <c r="AU103" i="17"/>
  <c r="AV103" i="17"/>
  <c r="AW103" i="17" s="1"/>
  <c r="AY103" i="17"/>
  <c r="AZ103" i="17"/>
  <c r="BA103" i="17" s="1"/>
  <c r="AI104" i="17"/>
  <c r="AJ104" i="17"/>
  <c r="AK104" i="17" s="1"/>
  <c r="AM104" i="17"/>
  <c r="AN104" i="17"/>
  <c r="AO104" i="17" s="1"/>
  <c r="AQ104" i="17"/>
  <c r="AR104" i="17"/>
  <c r="AS104" i="17" s="1"/>
  <c r="AU104" i="17"/>
  <c r="AV104" i="17"/>
  <c r="AW104" i="17" s="1"/>
  <c r="AY104" i="17"/>
  <c r="AZ104" i="17"/>
  <c r="BA104" i="17" s="1"/>
  <c r="AI105" i="17"/>
  <c r="AJ105" i="17"/>
  <c r="AK105" i="17" s="1"/>
  <c r="AM105" i="17"/>
  <c r="AN105" i="17"/>
  <c r="AO105" i="17" s="1"/>
  <c r="AQ105" i="17"/>
  <c r="AR105" i="17"/>
  <c r="AS105" i="17" s="1"/>
  <c r="AU105" i="17"/>
  <c r="AV105" i="17"/>
  <c r="AW105" i="17" s="1"/>
  <c r="AY105" i="17"/>
  <c r="AZ105" i="17"/>
  <c r="BA105" i="17" s="1"/>
  <c r="AI106" i="17"/>
  <c r="AJ106" i="17"/>
  <c r="AK106" i="17" s="1"/>
  <c r="AM106" i="17"/>
  <c r="AN106" i="17"/>
  <c r="AO106" i="17" s="1"/>
  <c r="AQ106" i="17"/>
  <c r="AR106" i="17"/>
  <c r="AS106" i="17" s="1"/>
  <c r="AU106" i="17"/>
  <c r="AV106" i="17"/>
  <c r="AW106" i="17" s="1"/>
  <c r="AY106" i="17"/>
  <c r="AZ106" i="17"/>
  <c r="BA106" i="17" s="1"/>
  <c r="AI107" i="17"/>
  <c r="AJ107" i="17"/>
  <c r="AK107" i="17" s="1"/>
  <c r="AM107" i="17"/>
  <c r="AN107" i="17"/>
  <c r="AO107" i="17" s="1"/>
  <c r="AQ107" i="17"/>
  <c r="AR107" i="17"/>
  <c r="AS107" i="17" s="1"/>
  <c r="AU107" i="17"/>
  <c r="AV107" i="17"/>
  <c r="AW107" i="17" s="1"/>
  <c r="AY107" i="17"/>
  <c r="AZ107" i="17"/>
  <c r="BA107" i="17" s="1"/>
  <c r="AI108" i="17"/>
  <c r="AJ108" i="17"/>
  <c r="AK108" i="17" s="1"/>
  <c r="AM108" i="17"/>
  <c r="AN108" i="17"/>
  <c r="AO108" i="17" s="1"/>
  <c r="AQ108" i="17"/>
  <c r="AR108" i="17"/>
  <c r="AS108" i="17" s="1"/>
  <c r="AU108" i="17"/>
  <c r="AV108" i="17"/>
  <c r="AW108" i="17" s="1"/>
  <c r="AY108" i="17"/>
  <c r="AZ108" i="17"/>
  <c r="BA108" i="17" s="1"/>
  <c r="AI109" i="17"/>
  <c r="AJ109" i="17"/>
  <c r="AK109" i="17" s="1"/>
  <c r="AM109" i="17"/>
  <c r="AN109" i="17"/>
  <c r="AO109" i="17" s="1"/>
  <c r="AQ109" i="17"/>
  <c r="AR109" i="17"/>
  <c r="AS109" i="17" s="1"/>
  <c r="AU109" i="17"/>
  <c r="AV109" i="17"/>
  <c r="AW109" i="17" s="1"/>
  <c r="AY109" i="17"/>
  <c r="AZ109" i="17"/>
  <c r="BA109" i="17" s="1"/>
  <c r="AI110" i="17"/>
  <c r="AJ110" i="17"/>
  <c r="AK110" i="17" s="1"/>
  <c r="AM110" i="17"/>
  <c r="AN110" i="17"/>
  <c r="AO110" i="17" s="1"/>
  <c r="AQ110" i="17"/>
  <c r="AR110" i="17"/>
  <c r="AS110" i="17" s="1"/>
  <c r="AU110" i="17"/>
  <c r="AV110" i="17"/>
  <c r="AW110" i="17" s="1"/>
  <c r="AY110" i="17"/>
  <c r="AZ110" i="17"/>
  <c r="BA110" i="17" s="1"/>
  <c r="AI111" i="17"/>
  <c r="AJ111" i="17"/>
  <c r="AK111" i="17" s="1"/>
  <c r="AM111" i="17"/>
  <c r="AN111" i="17"/>
  <c r="AO111" i="17" s="1"/>
  <c r="AQ111" i="17"/>
  <c r="AR111" i="17"/>
  <c r="AS111" i="17" s="1"/>
  <c r="AU111" i="17"/>
  <c r="AV111" i="17"/>
  <c r="AW111" i="17" s="1"/>
  <c r="AY111" i="17"/>
  <c r="AZ111" i="17"/>
  <c r="BA111" i="17" s="1"/>
  <c r="AI112" i="17"/>
  <c r="AJ112" i="17"/>
  <c r="AK112" i="17" s="1"/>
  <c r="AM112" i="17"/>
  <c r="AN112" i="17"/>
  <c r="AO112" i="17" s="1"/>
  <c r="AQ112" i="17"/>
  <c r="AR112" i="17"/>
  <c r="AS112" i="17" s="1"/>
  <c r="AU112" i="17"/>
  <c r="AV112" i="17"/>
  <c r="AW112" i="17" s="1"/>
  <c r="AY112" i="17"/>
  <c r="AZ112" i="17"/>
  <c r="BA112" i="17" s="1"/>
  <c r="AI113" i="17"/>
  <c r="AJ113" i="17"/>
  <c r="AK113" i="17" s="1"/>
  <c r="AM113" i="17"/>
  <c r="AN113" i="17"/>
  <c r="AO113" i="17" s="1"/>
  <c r="AQ113" i="17"/>
  <c r="AR113" i="17"/>
  <c r="AS113" i="17" s="1"/>
  <c r="AU113" i="17"/>
  <c r="AV113" i="17"/>
  <c r="AW113" i="17" s="1"/>
  <c r="AY113" i="17"/>
  <c r="AZ113" i="17"/>
  <c r="BA113" i="17" s="1"/>
  <c r="AI114" i="17"/>
  <c r="AJ114" i="17"/>
  <c r="AK114" i="17" s="1"/>
  <c r="AM114" i="17"/>
  <c r="AN114" i="17"/>
  <c r="AO114" i="17" s="1"/>
  <c r="AQ114" i="17"/>
  <c r="AR114" i="17"/>
  <c r="AS114" i="17" s="1"/>
  <c r="AU114" i="17"/>
  <c r="AV114" i="17"/>
  <c r="AW114" i="17" s="1"/>
  <c r="AY114" i="17"/>
  <c r="AZ114" i="17"/>
  <c r="BA114" i="17" s="1"/>
  <c r="AI115" i="17"/>
  <c r="AJ115" i="17"/>
  <c r="AK115" i="17" s="1"/>
  <c r="AM115" i="17"/>
  <c r="AN115" i="17"/>
  <c r="AO115" i="17" s="1"/>
  <c r="AQ115" i="17"/>
  <c r="AR115" i="17"/>
  <c r="AS115" i="17" s="1"/>
  <c r="AU115" i="17"/>
  <c r="AV115" i="17"/>
  <c r="AW115" i="17" s="1"/>
  <c r="AY115" i="17"/>
  <c r="AZ115" i="17"/>
  <c r="BA115" i="17" s="1"/>
  <c r="AI116" i="17"/>
  <c r="AJ116" i="17"/>
  <c r="AK116" i="17" s="1"/>
  <c r="AM116" i="17"/>
  <c r="AN116" i="17"/>
  <c r="AO116" i="17" s="1"/>
  <c r="AQ116" i="17"/>
  <c r="AR116" i="17"/>
  <c r="AS116" i="17" s="1"/>
  <c r="AU116" i="17"/>
  <c r="AV116" i="17"/>
  <c r="AW116" i="17" s="1"/>
  <c r="AY116" i="17"/>
  <c r="AZ116" i="17"/>
  <c r="BA116" i="17" s="1"/>
  <c r="AI117" i="17"/>
  <c r="AJ117" i="17"/>
  <c r="AK117" i="17" s="1"/>
  <c r="AM117" i="17"/>
  <c r="AN117" i="17"/>
  <c r="AO117" i="17" s="1"/>
  <c r="AQ117" i="17"/>
  <c r="AR117" i="17"/>
  <c r="AS117" i="17" s="1"/>
  <c r="AU117" i="17"/>
  <c r="AV117" i="17"/>
  <c r="AW117" i="17" s="1"/>
  <c r="AY117" i="17"/>
  <c r="AZ117" i="17"/>
  <c r="BA117" i="17" s="1"/>
  <c r="AI118" i="17"/>
  <c r="AJ118" i="17"/>
  <c r="AK118" i="17" s="1"/>
  <c r="AM118" i="17"/>
  <c r="AN118" i="17"/>
  <c r="AO118" i="17" s="1"/>
  <c r="AQ118" i="17"/>
  <c r="AR118" i="17"/>
  <c r="AS118" i="17" s="1"/>
  <c r="AU118" i="17"/>
  <c r="AV118" i="17"/>
  <c r="AW118" i="17" s="1"/>
  <c r="AY118" i="17"/>
  <c r="AZ118" i="17"/>
  <c r="BA118" i="17" s="1"/>
  <c r="AI119" i="17"/>
  <c r="AJ119" i="17"/>
  <c r="AK119" i="17" s="1"/>
  <c r="AM119" i="17"/>
  <c r="AN119" i="17"/>
  <c r="AO119" i="17" s="1"/>
  <c r="AQ119" i="17"/>
  <c r="AR119" i="17"/>
  <c r="AS119" i="17" s="1"/>
  <c r="AU119" i="17"/>
  <c r="AV119" i="17"/>
  <c r="AW119" i="17" s="1"/>
  <c r="AY119" i="17"/>
  <c r="AZ119" i="17"/>
  <c r="BA119" i="17" s="1"/>
  <c r="AI120" i="17"/>
  <c r="AJ120" i="17"/>
  <c r="AK120" i="17" s="1"/>
  <c r="AM120" i="17"/>
  <c r="AN120" i="17"/>
  <c r="AO120" i="17" s="1"/>
  <c r="AQ120" i="17"/>
  <c r="AR120" i="17"/>
  <c r="AS120" i="17" s="1"/>
  <c r="AU120" i="17"/>
  <c r="AV120" i="17"/>
  <c r="AW120" i="17" s="1"/>
  <c r="AY120" i="17"/>
  <c r="AZ120" i="17"/>
  <c r="BA120" i="17" s="1"/>
  <c r="AI121" i="17"/>
  <c r="AJ121" i="17"/>
  <c r="AK121" i="17" s="1"/>
  <c r="AM121" i="17"/>
  <c r="AN121" i="17"/>
  <c r="AO121" i="17" s="1"/>
  <c r="AQ121" i="17"/>
  <c r="AR121" i="17"/>
  <c r="AS121" i="17" s="1"/>
  <c r="AU121" i="17"/>
  <c r="AV121" i="17"/>
  <c r="AW121" i="17" s="1"/>
  <c r="AY121" i="17"/>
  <c r="AZ121" i="17"/>
  <c r="BA121" i="17" s="1"/>
  <c r="AI122" i="17"/>
  <c r="AJ122" i="17"/>
  <c r="AK122" i="17" s="1"/>
  <c r="AM122" i="17"/>
  <c r="AN122" i="17"/>
  <c r="AO122" i="17" s="1"/>
  <c r="AQ122" i="17"/>
  <c r="AR122" i="17"/>
  <c r="AS122" i="17" s="1"/>
  <c r="AU122" i="17"/>
  <c r="AV122" i="17"/>
  <c r="AW122" i="17" s="1"/>
  <c r="AY122" i="17"/>
  <c r="AZ122" i="17"/>
  <c r="BA122" i="17" s="1"/>
  <c r="AI123" i="17"/>
  <c r="AJ123" i="17"/>
  <c r="AK123" i="17" s="1"/>
  <c r="AM123" i="17"/>
  <c r="AN123" i="17"/>
  <c r="AO123" i="17" s="1"/>
  <c r="AQ123" i="17"/>
  <c r="AR123" i="17"/>
  <c r="AS123" i="17" s="1"/>
  <c r="AU123" i="17"/>
  <c r="AV123" i="17"/>
  <c r="AW123" i="17" s="1"/>
  <c r="AY123" i="17"/>
  <c r="AZ123" i="17"/>
  <c r="BA123" i="17" s="1"/>
  <c r="AI124" i="17"/>
  <c r="AJ124" i="17"/>
  <c r="AK124" i="17" s="1"/>
  <c r="AM124" i="17"/>
  <c r="AN124" i="17"/>
  <c r="AO124" i="17" s="1"/>
  <c r="AQ124" i="17"/>
  <c r="AR124" i="17"/>
  <c r="AS124" i="17" s="1"/>
  <c r="AU124" i="17"/>
  <c r="AV124" i="17"/>
  <c r="AW124" i="17" s="1"/>
  <c r="AY124" i="17"/>
  <c r="AZ124" i="17"/>
  <c r="BA124" i="17" s="1"/>
  <c r="AI125" i="17"/>
  <c r="AJ125" i="17"/>
  <c r="AK125" i="17" s="1"/>
  <c r="AM125" i="17"/>
  <c r="AN125" i="17"/>
  <c r="AO125" i="17" s="1"/>
  <c r="AQ125" i="17"/>
  <c r="AR125" i="17"/>
  <c r="AS125" i="17" s="1"/>
  <c r="AU125" i="17"/>
  <c r="AV125" i="17"/>
  <c r="AW125" i="17" s="1"/>
  <c r="AY125" i="17"/>
  <c r="AZ125" i="17"/>
  <c r="BA125" i="17" s="1"/>
  <c r="AI126" i="17"/>
  <c r="AJ126" i="17"/>
  <c r="AK126" i="17" s="1"/>
  <c r="AM126" i="17"/>
  <c r="AN126" i="17"/>
  <c r="AO126" i="17" s="1"/>
  <c r="AQ126" i="17"/>
  <c r="AR126" i="17"/>
  <c r="AS126" i="17" s="1"/>
  <c r="AU126" i="17"/>
  <c r="AV126" i="17"/>
  <c r="AW126" i="17" s="1"/>
  <c r="AY126" i="17"/>
  <c r="AZ126" i="17"/>
  <c r="BA126" i="17" s="1"/>
  <c r="AI127" i="17"/>
  <c r="AJ127" i="17"/>
  <c r="AK127" i="17" s="1"/>
  <c r="AM127" i="17"/>
  <c r="AN127" i="17"/>
  <c r="AO127" i="17" s="1"/>
  <c r="AQ127" i="17"/>
  <c r="AR127" i="17"/>
  <c r="AS127" i="17" s="1"/>
  <c r="AU127" i="17"/>
  <c r="AV127" i="17"/>
  <c r="AW127" i="17" s="1"/>
  <c r="AY127" i="17"/>
  <c r="AZ127" i="17"/>
  <c r="BA127" i="17" s="1"/>
  <c r="AI128" i="17"/>
  <c r="AJ128" i="17"/>
  <c r="AK128" i="17" s="1"/>
  <c r="AM128" i="17"/>
  <c r="AN128" i="17"/>
  <c r="AO128" i="17" s="1"/>
  <c r="AQ128" i="17"/>
  <c r="AR128" i="17"/>
  <c r="AS128" i="17" s="1"/>
  <c r="AU128" i="17"/>
  <c r="AV128" i="17"/>
  <c r="AW128" i="17" s="1"/>
  <c r="AY128" i="17"/>
  <c r="AZ128" i="17"/>
  <c r="BA128" i="17" s="1"/>
  <c r="AI129" i="17"/>
  <c r="AJ129" i="17"/>
  <c r="AK129" i="17" s="1"/>
  <c r="AM129" i="17"/>
  <c r="AN129" i="17"/>
  <c r="AO129" i="17" s="1"/>
  <c r="AQ129" i="17"/>
  <c r="AR129" i="17"/>
  <c r="AS129" i="17" s="1"/>
  <c r="AU129" i="17"/>
  <c r="AV129" i="17"/>
  <c r="AW129" i="17" s="1"/>
  <c r="AY129" i="17"/>
  <c r="AZ129" i="17"/>
  <c r="BA129" i="17" s="1"/>
  <c r="AI130" i="17"/>
  <c r="AJ130" i="17"/>
  <c r="AK130" i="17" s="1"/>
  <c r="AM130" i="17"/>
  <c r="AN130" i="17"/>
  <c r="AO130" i="17" s="1"/>
  <c r="AQ130" i="17"/>
  <c r="AR130" i="17"/>
  <c r="AS130" i="17" s="1"/>
  <c r="AU130" i="17"/>
  <c r="AV130" i="17"/>
  <c r="AW130" i="17" s="1"/>
  <c r="AY130" i="17"/>
  <c r="AZ130" i="17"/>
  <c r="BA130" i="17" s="1"/>
  <c r="AI131" i="17"/>
  <c r="AJ131" i="17"/>
  <c r="AK131" i="17" s="1"/>
  <c r="AM131" i="17"/>
  <c r="AN131" i="17"/>
  <c r="AO131" i="17" s="1"/>
  <c r="AQ131" i="17"/>
  <c r="AR131" i="17"/>
  <c r="AS131" i="17" s="1"/>
  <c r="AU131" i="17"/>
  <c r="AV131" i="17"/>
  <c r="AW131" i="17" s="1"/>
  <c r="AY131" i="17"/>
  <c r="AZ131" i="17"/>
  <c r="BA131" i="17" s="1"/>
  <c r="AI132" i="17"/>
  <c r="AJ132" i="17"/>
  <c r="AK132" i="17" s="1"/>
  <c r="AM132" i="17"/>
  <c r="AN132" i="17"/>
  <c r="AO132" i="17" s="1"/>
  <c r="AQ132" i="17"/>
  <c r="AR132" i="17"/>
  <c r="AS132" i="17" s="1"/>
  <c r="AU132" i="17"/>
  <c r="AV132" i="17"/>
  <c r="AW132" i="17" s="1"/>
  <c r="AY132" i="17"/>
  <c r="AZ132" i="17"/>
  <c r="BA132" i="17" s="1"/>
  <c r="AI133" i="17"/>
  <c r="AJ133" i="17"/>
  <c r="AK133" i="17" s="1"/>
  <c r="AM133" i="17"/>
  <c r="AN133" i="17"/>
  <c r="AO133" i="17" s="1"/>
  <c r="AQ133" i="17"/>
  <c r="AR133" i="17"/>
  <c r="AS133" i="17" s="1"/>
  <c r="AU133" i="17"/>
  <c r="AV133" i="17"/>
  <c r="AW133" i="17" s="1"/>
  <c r="AY133" i="17"/>
  <c r="AZ133" i="17"/>
  <c r="BA133" i="17" s="1"/>
  <c r="AI134" i="17"/>
  <c r="AJ134" i="17"/>
  <c r="AK134" i="17" s="1"/>
  <c r="AM134" i="17"/>
  <c r="AN134" i="17"/>
  <c r="AO134" i="17" s="1"/>
  <c r="AQ134" i="17"/>
  <c r="AR134" i="17"/>
  <c r="AS134" i="17" s="1"/>
  <c r="AU134" i="17"/>
  <c r="AV134" i="17"/>
  <c r="AW134" i="17" s="1"/>
  <c r="AY134" i="17"/>
  <c r="AZ134" i="17"/>
  <c r="BA134" i="17" s="1"/>
  <c r="AI135" i="17"/>
  <c r="AJ135" i="17"/>
  <c r="AK135" i="17" s="1"/>
  <c r="AM135" i="17"/>
  <c r="AN135" i="17"/>
  <c r="AO135" i="17" s="1"/>
  <c r="AQ135" i="17"/>
  <c r="AR135" i="17"/>
  <c r="AS135" i="17" s="1"/>
  <c r="AU135" i="17"/>
  <c r="AV135" i="17"/>
  <c r="AW135" i="17" s="1"/>
  <c r="AY135" i="17"/>
  <c r="AZ135" i="17"/>
  <c r="BA135" i="17" s="1"/>
  <c r="AI136" i="17"/>
  <c r="AJ136" i="17"/>
  <c r="AK136" i="17" s="1"/>
  <c r="AM136" i="17"/>
  <c r="AN136" i="17"/>
  <c r="AO136" i="17" s="1"/>
  <c r="AQ136" i="17"/>
  <c r="AR136" i="17"/>
  <c r="AS136" i="17" s="1"/>
  <c r="AU136" i="17"/>
  <c r="AV136" i="17"/>
  <c r="AW136" i="17" s="1"/>
  <c r="AY136" i="17"/>
  <c r="AZ136" i="17"/>
  <c r="BA136" i="17" s="1"/>
  <c r="AI137" i="17"/>
  <c r="AJ137" i="17"/>
  <c r="AK137" i="17" s="1"/>
  <c r="AM137" i="17"/>
  <c r="AN137" i="17"/>
  <c r="AO137" i="17" s="1"/>
  <c r="AQ137" i="17"/>
  <c r="AR137" i="17"/>
  <c r="AS137" i="17" s="1"/>
  <c r="AU137" i="17"/>
  <c r="AV137" i="17"/>
  <c r="AW137" i="17" s="1"/>
  <c r="AY137" i="17"/>
  <c r="AZ137" i="17"/>
  <c r="BA137" i="17" s="1"/>
  <c r="AI138" i="17"/>
  <c r="AJ138" i="17"/>
  <c r="AK138" i="17" s="1"/>
  <c r="AM138" i="17"/>
  <c r="AN138" i="17"/>
  <c r="AO138" i="17" s="1"/>
  <c r="AQ138" i="17"/>
  <c r="AR138" i="17"/>
  <c r="AS138" i="17" s="1"/>
  <c r="AU138" i="17"/>
  <c r="AV138" i="17"/>
  <c r="AW138" i="17" s="1"/>
  <c r="AY138" i="17"/>
  <c r="AZ138" i="17"/>
  <c r="BA138" i="17" s="1"/>
  <c r="AI139" i="17"/>
  <c r="AJ139" i="17"/>
  <c r="AK139" i="17" s="1"/>
  <c r="AM139" i="17"/>
  <c r="AN139" i="17"/>
  <c r="AO139" i="17" s="1"/>
  <c r="AQ139" i="17"/>
  <c r="AR139" i="17"/>
  <c r="AS139" i="17" s="1"/>
  <c r="AU139" i="17"/>
  <c r="AV139" i="17"/>
  <c r="AW139" i="17" s="1"/>
  <c r="AY139" i="17"/>
  <c r="AZ139" i="17"/>
  <c r="BA139" i="17" s="1"/>
  <c r="AI140" i="17"/>
  <c r="AJ140" i="17"/>
  <c r="AK140" i="17" s="1"/>
  <c r="AM140" i="17"/>
  <c r="AN140" i="17"/>
  <c r="AO140" i="17" s="1"/>
  <c r="AQ140" i="17"/>
  <c r="AR140" i="17"/>
  <c r="AS140" i="17" s="1"/>
  <c r="AU140" i="17"/>
  <c r="AV140" i="17"/>
  <c r="AW140" i="17" s="1"/>
  <c r="AY140" i="17"/>
  <c r="AZ140" i="17"/>
  <c r="BA140" i="17" s="1"/>
  <c r="AI141" i="17"/>
  <c r="AJ141" i="17"/>
  <c r="AK141" i="17" s="1"/>
  <c r="AM141" i="17"/>
  <c r="AN141" i="17"/>
  <c r="AO141" i="17" s="1"/>
  <c r="AQ141" i="17"/>
  <c r="AR141" i="17"/>
  <c r="AS141" i="17" s="1"/>
  <c r="AU141" i="17"/>
  <c r="AV141" i="17"/>
  <c r="AW141" i="17" s="1"/>
  <c r="AY141" i="17"/>
  <c r="AZ141" i="17"/>
  <c r="BA141" i="17" s="1"/>
  <c r="AI142" i="17"/>
  <c r="AJ142" i="17"/>
  <c r="AK142" i="17" s="1"/>
  <c r="AM142" i="17"/>
  <c r="AN142" i="17"/>
  <c r="AO142" i="17" s="1"/>
  <c r="AQ142" i="17"/>
  <c r="AR142" i="17"/>
  <c r="AS142" i="17" s="1"/>
  <c r="AU142" i="17"/>
  <c r="AV142" i="17"/>
  <c r="AW142" i="17" s="1"/>
  <c r="AY142" i="17"/>
  <c r="AZ142" i="17"/>
  <c r="BA142" i="17" s="1"/>
  <c r="AI143" i="17"/>
  <c r="AJ143" i="17"/>
  <c r="AK143" i="17" s="1"/>
  <c r="AM143" i="17"/>
  <c r="AN143" i="17"/>
  <c r="AO143" i="17" s="1"/>
  <c r="AQ143" i="17"/>
  <c r="AR143" i="17"/>
  <c r="AS143" i="17" s="1"/>
  <c r="AU143" i="17"/>
  <c r="AV143" i="17"/>
  <c r="AW143" i="17" s="1"/>
  <c r="AY143" i="17"/>
  <c r="AZ143" i="17"/>
  <c r="BA143" i="17" s="1"/>
  <c r="AI144" i="17"/>
  <c r="AJ144" i="17"/>
  <c r="AK144" i="17" s="1"/>
  <c r="AM144" i="17"/>
  <c r="AN144" i="17"/>
  <c r="AO144" i="17" s="1"/>
  <c r="AQ144" i="17"/>
  <c r="AR144" i="17"/>
  <c r="AS144" i="17" s="1"/>
  <c r="AU144" i="17"/>
  <c r="AV144" i="17"/>
  <c r="AW144" i="17" s="1"/>
  <c r="AY144" i="17"/>
  <c r="AZ144" i="17"/>
  <c r="BA144" i="17" s="1"/>
  <c r="AI145" i="17"/>
  <c r="AJ145" i="17"/>
  <c r="AK145" i="17" s="1"/>
  <c r="AM145" i="17"/>
  <c r="AN145" i="17"/>
  <c r="AO145" i="17" s="1"/>
  <c r="AQ145" i="17"/>
  <c r="AR145" i="17"/>
  <c r="AS145" i="17" s="1"/>
  <c r="AU145" i="17"/>
  <c r="AV145" i="17"/>
  <c r="AW145" i="17" s="1"/>
  <c r="AY145" i="17"/>
  <c r="AZ145" i="17"/>
  <c r="BA145" i="17" s="1"/>
  <c r="AI146" i="17"/>
  <c r="AJ146" i="17"/>
  <c r="AK146" i="17" s="1"/>
  <c r="AM146" i="17"/>
  <c r="AN146" i="17"/>
  <c r="AO146" i="17" s="1"/>
  <c r="AQ146" i="17"/>
  <c r="AR146" i="17"/>
  <c r="AS146" i="17" s="1"/>
  <c r="AU146" i="17"/>
  <c r="AV146" i="17"/>
  <c r="AW146" i="17" s="1"/>
  <c r="AY146" i="17"/>
  <c r="AZ146" i="17"/>
  <c r="BA146" i="17" s="1"/>
  <c r="AI147" i="17"/>
  <c r="AJ147" i="17"/>
  <c r="AK147" i="17" s="1"/>
  <c r="AM147" i="17"/>
  <c r="AN147" i="17"/>
  <c r="AO147" i="17" s="1"/>
  <c r="AQ147" i="17"/>
  <c r="AR147" i="17"/>
  <c r="AS147" i="17" s="1"/>
  <c r="AU147" i="17"/>
  <c r="AV147" i="17"/>
  <c r="AW147" i="17" s="1"/>
  <c r="AY147" i="17"/>
  <c r="AZ147" i="17"/>
  <c r="BA147" i="17" s="1"/>
  <c r="AI148" i="17"/>
  <c r="AJ148" i="17"/>
  <c r="AK148" i="17" s="1"/>
  <c r="AM148" i="17"/>
  <c r="AN148" i="17"/>
  <c r="AO148" i="17" s="1"/>
  <c r="AQ148" i="17"/>
  <c r="AR148" i="17"/>
  <c r="AS148" i="17" s="1"/>
  <c r="AU148" i="17"/>
  <c r="AV148" i="17"/>
  <c r="AW148" i="17" s="1"/>
  <c r="AY148" i="17"/>
  <c r="AZ148" i="17"/>
  <c r="BA148" i="17" s="1"/>
  <c r="AI149" i="17"/>
  <c r="AJ149" i="17"/>
  <c r="AK149" i="17" s="1"/>
  <c r="AM149" i="17"/>
  <c r="AN149" i="17"/>
  <c r="AO149" i="17" s="1"/>
  <c r="AQ149" i="17"/>
  <c r="AR149" i="17"/>
  <c r="AS149" i="17" s="1"/>
  <c r="AU149" i="17"/>
  <c r="AV149" i="17"/>
  <c r="AW149" i="17" s="1"/>
  <c r="AY149" i="17"/>
  <c r="AZ149" i="17"/>
  <c r="BA149" i="17" s="1"/>
  <c r="AI150" i="17"/>
  <c r="AJ150" i="17"/>
  <c r="AK150" i="17" s="1"/>
  <c r="AM150" i="17"/>
  <c r="AN150" i="17"/>
  <c r="AO150" i="17" s="1"/>
  <c r="AQ150" i="17"/>
  <c r="AR150" i="17"/>
  <c r="AS150" i="17" s="1"/>
  <c r="AU150" i="17"/>
  <c r="AV150" i="17"/>
  <c r="AW150" i="17" s="1"/>
  <c r="AY150" i="17"/>
  <c r="AZ150" i="17"/>
  <c r="BA150" i="17" s="1"/>
  <c r="AU13" i="17"/>
  <c r="AV13" i="17"/>
  <c r="Z150" i="17"/>
  <c r="Y150" i="17"/>
  <c r="X150" i="17"/>
  <c r="W150" i="17"/>
  <c r="AH150" i="17" s="1"/>
  <c r="V150" i="17"/>
  <c r="U150" i="17"/>
  <c r="T150" i="17"/>
  <c r="Z149" i="17"/>
  <c r="Y149" i="17"/>
  <c r="X149" i="17"/>
  <c r="W149" i="17"/>
  <c r="AH149" i="17" s="1"/>
  <c r="V149" i="17"/>
  <c r="U149" i="17"/>
  <c r="T149" i="17"/>
  <c r="Z148" i="17"/>
  <c r="Y148" i="17"/>
  <c r="X148" i="17"/>
  <c r="W148" i="17"/>
  <c r="AH148" i="17" s="1"/>
  <c r="V148" i="17"/>
  <c r="U148" i="17"/>
  <c r="T148" i="17"/>
  <c r="Z147" i="17"/>
  <c r="Y147" i="17"/>
  <c r="X147" i="17"/>
  <c r="W147" i="17"/>
  <c r="AH147" i="17" s="1"/>
  <c r="V147" i="17"/>
  <c r="U147" i="17"/>
  <c r="T147" i="17"/>
  <c r="Z146" i="17"/>
  <c r="Y146" i="17"/>
  <c r="X146" i="17"/>
  <c r="W146" i="17"/>
  <c r="AH146" i="17" s="1"/>
  <c r="V146" i="17"/>
  <c r="U146" i="17"/>
  <c r="T146" i="17"/>
  <c r="Z145" i="17"/>
  <c r="Y145" i="17"/>
  <c r="X145" i="17"/>
  <c r="W145" i="17"/>
  <c r="AH145" i="17" s="1"/>
  <c r="V145" i="17"/>
  <c r="U145" i="17"/>
  <c r="T145" i="17"/>
  <c r="Z144" i="17"/>
  <c r="Y144" i="17"/>
  <c r="X144" i="17"/>
  <c r="W144" i="17"/>
  <c r="AH144" i="17" s="1"/>
  <c r="V144" i="17"/>
  <c r="U144" i="17"/>
  <c r="T144" i="17"/>
  <c r="Z143" i="17"/>
  <c r="Y143" i="17"/>
  <c r="X143" i="17"/>
  <c r="W143" i="17"/>
  <c r="AH143" i="17" s="1"/>
  <c r="V143" i="17"/>
  <c r="U143" i="17"/>
  <c r="T143" i="17"/>
  <c r="Z142" i="17"/>
  <c r="Y142" i="17"/>
  <c r="X142" i="17"/>
  <c r="W142" i="17"/>
  <c r="AH142" i="17" s="1"/>
  <c r="V142" i="17"/>
  <c r="U142" i="17"/>
  <c r="T142" i="17"/>
  <c r="Z141" i="17"/>
  <c r="Y141" i="17"/>
  <c r="X141" i="17"/>
  <c r="W141" i="17"/>
  <c r="AH141" i="17" s="1"/>
  <c r="V141" i="17"/>
  <c r="U141" i="17"/>
  <c r="T141" i="17"/>
  <c r="Z140" i="17"/>
  <c r="Y140" i="17"/>
  <c r="X140" i="17"/>
  <c r="W140" i="17"/>
  <c r="AH140" i="17" s="1"/>
  <c r="V140" i="17"/>
  <c r="U140" i="17"/>
  <c r="T140" i="17"/>
  <c r="Z139" i="17"/>
  <c r="Y139" i="17"/>
  <c r="X139" i="17"/>
  <c r="W139" i="17"/>
  <c r="AH139" i="17" s="1"/>
  <c r="V139" i="17"/>
  <c r="U139" i="17"/>
  <c r="T139" i="17"/>
  <c r="Z138" i="17"/>
  <c r="Y138" i="17"/>
  <c r="X138" i="17"/>
  <c r="W138" i="17"/>
  <c r="AH138" i="17" s="1"/>
  <c r="V138" i="17"/>
  <c r="U138" i="17"/>
  <c r="T138" i="17"/>
  <c r="Z137" i="17"/>
  <c r="Y137" i="17"/>
  <c r="X137" i="17"/>
  <c r="W137" i="17"/>
  <c r="AH137" i="17" s="1"/>
  <c r="V137" i="17"/>
  <c r="U137" i="17"/>
  <c r="T137" i="17"/>
  <c r="Z136" i="17"/>
  <c r="Y136" i="17"/>
  <c r="X136" i="17"/>
  <c r="W136" i="17"/>
  <c r="AH136" i="17" s="1"/>
  <c r="V136" i="17"/>
  <c r="U136" i="17"/>
  <c r="T136" i="17"/>
  <c r="Z135" i="17"/>
  <c r="Y135" i="17"/>
  <c r="X135" i="17"/>
  <c r="W135" i="17"/>
  <c r="AH135" i="17" s="1"/>
  <c r="V135" i="17"/>
  <c r="U135" i="17"/>
  <c r="T135" i="17"/>
  <c r="Z134" i="17"/>
  <c r="Y134" i="17"/>
  <c r="X134" i="17"/>
  <c r="W134" i="17"/>
  <c r="AH134" i="17" s="1"/>
  <c r="V134" i="17"/>
  <c r="U134" i="17"/>
  <c r="T134" i="17"/>
  <c r="Z133" i="17"/>
  <c r="Y133" i="17"/>
  <c r="X133" i="17"/>
  <c r="W133" i="17"/>
  <c r="AH133" i="17" s="1"/>
  <c r="V133" i="17"/>
  <c r="U133" i="17"/>
  <c r="T133" i="17"/>
  <c r="Z132" i="17"/>
  <c r="Y132" i="17"/>
  <c r="X132" i="17"/>
  <c r="W132" i="17"/>
  <c r="AH132" i="17" s="1"/>
  <c r="V132" i="17"/>
  <c r="U132" i="17"/>
  <c r="T132" i="17"/>
  <c r="Z131" i="17"/>
  <c r="Y131" i="17"/>
  <c r="X131" i="17"/>
  <c r="W131" i="17"/>
  <c r="AH131" i="17" s="1"/>
  <c r="V131" i="17"/>
  <c r="U131" i="17"/>
  <c r="T131" i="17"/>
  <c r="Z130" i="17"/>
  <c r="Y130" i="17"/>
  <c r="X130" i="17"/>
  <c r="W130" i="17"/>
  <c r="AH130" i="17" s="1"/>
  <c r="V130" i="17"/>
  <c r="U130" i="17"/>
  <c r="T130" i="17"/>
  <c r="Z129" i="17"/>
  <c r="Y129" i="17"/>
  <c r="X129" i="17"/>
  <c r="W129" i="17"/>
  <c r="AH129" i="17" s="1"/>
  <c r="V129" i="17"/>
  <c r="U129" i="17"/>
  <c r="T129" i="17"/>
  <c r="Z128" i="17"/>
  <c r="Y128" i="17"/>
  <c r="X128" i="17"/>
  <c r="W128" i="17"/>
  <c r="AH128" i="17" s="1"/>
  <c r="V128" i="17"/>
  <c r="U128" i="17"/>
  <c r="T128" i="17"/>
  <c r="Z127" i="17"/>
  <c r="Y127" i="17"/>
  <c r="X127" i="17"/>
  <c r="W127" i="17"/>
  <c r="AH127" i="17" s="1"/>
  <c r="V127" i="17"/>
  <c r="U127" i="17"/>
  <c r="T127" i="17"/>
  <c r="Z126" i="17"/>
  <c r="Y126" i="17"/>
  <c r="X126" i="17"/>
  <c r="W126" i="17"/>
  <c r="AH126" i="17" s="1"/>
  <c r="V126" i="17"/>
  <c r="U126" i="17"/>
  <c r="T126" i="17"/>
  <c r="Z125" i="17"/>
  <c r="Y125" i="17"/>
  <c r="X125" i="17"/>
  <c r="W125" i="17"/>
  <c r="AH125" i="17" s="1"/>
  <c r="V125" i="17"/>
  <c r="U125" i="17"/>
  <c r="T125" i="17"/>
  <c r="Z124" i="17"/>
  <c r="Y124" i="17"/>
  <c r="X124" i="17"/>
  <c r="W124" i="17"/>
  <c r="AH124" i="17" s="1"/>
  <c r="V124" i="17"/>
  <c r="U124" i="17"/>
  <c r="T124" i="17"/>
  <c r="Z123" i="17"/>
  <c r="Y123" i="17"/>
  <c r="X123" i="17"/>
  <c r="W123" i="17"/>
  <c r="AH123" i="17" s="1"/>
  <c r="V123" i="17"/>
  <c r="U123" i="17"/>
  <c r="T123" i="17"/>
  <c r="Z122" i="17"/>
  <c r="Y122" i="17"/>
  <c r="X122" i="17"/>
  <c r="W122" i="17"/>
  <c r="AH122" i="17" s="1"/>
  <c r="V122" i="17"/>
  <c r="U122" i="17"/>
  <c r="T122" i="17"/>
  <c r="Z121" i="17"/>
  <c r="Y121" i="17"/>
  <c r="X121" i="17"/>
  <c r="W121" i="17"/>
  <c r="AH121" i="17" s="1"/>
  <c r="V121" i="17"/>
  <c r="U121" i="17"/>
  <c r="T121" i="17"/>
  <c r="Z120" i="17"/>
  <c r="Y120" i="17"/>
  <c r="X120" i="17"/>
  <c r="W120" i="17"/>
  <c r="AH120" i="17" s="1"/>
  <c r="V120" i="17"/>
  <c r="U120" i="17"/>
  <c r="T120" i="17"/>
  <c r="Z119" i="17"/>
  <c r="Y119" i="17"/>
  <c r="X119" i="17"/>
  <c r="W119" i="17"/>
  <c r="AH119" i="17" s="1"/>
  <c r="V119" i="17"/>
  <c r="U119" i="17"/>
  <c r="T119" i="17"/>
  <c r="Z118" i="17"/>
  <c r="Y118" i="17"/>
  <c r="X118" i="17"/>
  <c r="W118" i="17"/>
  <c r="AH118" i="17" s="1"/>
  <c r="V118" i="17"/>
  <c r="U118" i="17"/>
  <c r="T118" i="17"/>
  <c r="Z117" i="17"/>
  <c r="Y117" i="17"/>
  <c r="X117" i="17"/>
  <c r="W117" i="17"/>
  <c r="AH117" i="17" s="1"/>
  <c r="V117" i="17"/>
  <c r="U117" i="17"/>
  <c r="T117" i="17"/>
  <c r="Z116" i="17"/>
  <c r="Y116" i="17"/>
  <c r="X116" i="17"/>
  <c r="W116" i="17"/>
  <c r="AH116" i="17" s="1"/>
  <c r="V116" i="17"/>
  <c r="U116" i="17"/>
  <c r="T116" i="17"/>
  <c r="Z115" i="17"/>
  <c r="Y115" i="17"/>
  <c r="X115" i="17"/>
  <c r="W115" i="17"/>
  <c r="AH115" i="17" s="1"/>
  <c r="V115" i="17"/>
  <c r="U115" i="17"/>
  <c r="T115" i="17"/>
  <c r="Z114" i="17"/>
  <c r="Y114" i="17"/>
  <c r="X114" i="17"/>
  <c r="W114" i="17"/>
  <c r="AH114" i="17" s="1"/>
  <c r="V114" i="17"/>
  <c r="U114" i="17"/>
  <c r="T114" i="17"/>
  <c r="Z113" i="17"/>
  <c r="Y113" i="17"/>
  <c r="X113" i="17"/>
  <c r="W113" i="17"/>
  <c r="AH113" i="17" s="1"/>
  <c r="V113" i="17"/>
  <c r="U113" i="17"/>
  <c r="T113" i="17"/>
  <c r="Z112" i="17"/>
  <c r="Y112" i="17"/>
  <c r="X112" i="17"/>
  <c r="W112" i="17"/>
  <c r="AH112" i="17" s="1"/>
  <c r="V112" i="17"/>
  <c r="U112" i="17"/>
  <c r="T112" i="17"/>
  <c r="Z111" i="17"/>
  <c r="Y111" i="17"/>
  <c r="X111" i="17"/>
  <c r="W111" i="17"/>
  <c r="AH111" i="17" s="1"/>
  <c r="V111" i="17"/>
  <c r="U111" i="17"/>
  <c r="T111" i="17"/>
  <c r="Z110" i="17"/>
  <c r="Y110" i="17"/>
  <c r="X110" i="17"/>
  <c r="W110" i="17"/>
  <c r="AH110" i="17" s="1"/>
  <c r="V110" i="17"/>
  <c r="U110" i="17"/>
  <c r="T110" i="17"/>
  <c r="Z109" i="17"/>
  <c r="Y109" i="17"/>
  <c r="X109" i="17"/>
  <c r="W109" i="17"/>
  <c r="AH109" i="17" s="1"/>
  <c r="V109" i="17"/>
  <c r="U109" i="17"/>
  <c r="T109" i="17"/>
  <c r="Z108" i="17"/>
  <c r="Y108" i="17"/>
  <c r="X108" i="17"/>
  <c r="W108" i="17"/>
  <c r="AH108" i="17" s="1"/>
  <c r="V108" i="17"/>
  <c r="U108" i="17"/>
  <c r="T108" i="17"/>
  <c r="Z107" i="17"/>
  <c r="Y107" i="17"/>
  <c r="X107" i="17"/>
  <c r="W107" i="17"/>
  <c r="AH107" i="17" s="1"/>
  <c r="V107" i="17"/>
  <c r="U107" i="17"/>
  <c r="T107" i="17"/>
  <c r="Z106" i="17"/>
  <c r="Y106" i="17"/>
  <c r="X106" i="17"/>
  <c r="W106" i="17"/>
  <c r="AH106" i="17" s="1"/>
  <c r="V106" i="17"/>
  <c r="U106" i="17"/>
  <c r="T106" i="17"/>
  <c r="Z105" i="17"/>
  <c r="Y105" i="17"/>
  <c r="X105" i="17"/>
  <c r="W105" i="17"/>
  <c r="AH105" i="17" s="1"/>
  <c r="V105" i="17"/>
  <c r="U105" i="17"/>
  <c r="T105" i="17"/>
  <c r="Z104" i="17"/>
  <c r="Y104" i="17"/>
  <c r="X104" i="17"/>
  <c r="W104" i="17"/>
  <c r="AH104" i="17" s="1"/>
  <c r="V104" i="17"/>
  <c r="U104" i="17"/>
  <c r="T104" i="17"/>
  <c r="Z103" i="17"/>
  <c r="Y103" i="17"/>
  <c r="X103" i="17"/>
  <c r="W103" i="17"/>
  <c r="AH103" i="17" s="1"/>
  <c r="V103" i="17"/>
  <c r="U103" i="17"/>
  <c r="T103" i="17"/>
  <c r="Z102" i="17"/>
  <c r="Y102" i="17"/>
  <c r="X102" i="17"/>
  <c r="W102" i="17"/>
  <c r="AH102" i="17" s="1"/>
  <c r="V102" i="17"/>
  <c r="U102" i="17"/>
  <c r="T102" i="17"/>
  <c r="Z101" i="17"/>
  <c r="Y101" i="17"/>
  <c r="X101" i="17"/>
  <c r="W101" i="17"/>
  <c r="AH101" i="17" s="1"/>
  <c r="V101" i="17"/>
  <c r="U101" i="17"/>
  <c r="T101" i="17"/>
  <c r="Z100" i="17"/>
  <c r="Y100" i="17"/>
  <c r="X100" i="17"/>
  <c r="W100" i="17"/>
  <c r="AH100" i="17" s="1"/>
  <c r="V100" i="17"/>
  <c r="U100" i="17"/>
  <c r="T100" i="17"/>
  <c r="Z99" i="17"/>
  <c r="Y99" i="17"/>
  <c r="X99" i="17"/>
  <c r="W99" i="17"/>
  <c r="AH99" i="17" s="1"/>
  <c r="V99" i="17"/>
  <c r="U99" i="17"/>
  <c r="T99" i="17"/>
  <c r="Z98" i="17"/>
  <c r="Y98" i="17"/>
  <c r="X98" i="17"/>
  <c r="W98" i="17"/>
  <c r="AH98" i="17" s="1"/>
  <c r="V98" i="17"/>
  <c r="U98" i="17"/>
  <c r="T98" i="17"/>
  <c r="Z97" i="17"/>
  <c r="Y97" i="17"/>
  <c r="X97" i="17"/>
  <c r="W97" i="17"/>
  <c r="AH97" i="17" s="1"/>
  <c r="V97" i="17"/>
  <c r="U97" i="17"/>
  <c r="T97" i="17"/>
  <c r="Z96" i="17"/>
  <c r="Y96" i="17"/>
  <c r="X96" i="17"/>
  <c r="W96" i="17"/>
  <c r="AH96" i="17" s="1"/>
  <c r="V96" i="17"/>
  <c r="U96" i="17"/>
  <c r="T96" i="17"/>
  <c r="Z95" i="17"/>
  <c r="Y95" i="17"/>
  <c r="X95" i="17"/>
  <c r="W95" i="17"/>
  <c r="AH95" i="17" s="1"/>
  <c r="V95" i="17"/>
  <c r="U95" i="17"/>
  <c r="T95" i="17"/>
  <c r="Z94" i="17"/>
  <c r="Y94" i="17"/>
  <c r="X94" i="17"/>
  <c r="W94" i="17"/>
  <c r="AH94" i="17" s="1"/>
  <c r="V94" i="17"/>
  <c r="U94" i="17"/>
  <c r="T94" i="17"/>
  <c r="Z93" i="17"/>
  <c r="Y93" i="17"/>
  <c r="X93" i="17"/>
  <c r="W93" i="17"/>
  <c r="AH93" i="17" s="1"/>
  <c r="V93" i="17"/>
  <c r="U93" i="17"/>
  <c r="T93" i="17"/>
  <c r="Z92" i="17"/>
  <c r="Y92" i="17"/>
  <c r="X92" i="17"/>
  <c r="W92" i="17"/>
  <c r="AH92" i="17" s="1"/>
  <c r="V92" i="17"/>
  <c r="U92" i="17"/>
  <c r="T92" i="17"/>
  <c r="Z91" i="17"/>
  <c r="Y91" i="17"/>
  <c r="X91" i="17"/>
  <c r="W91" i="17"/>
  <c r="AH91" i="17" s="1"/>
  <c r="V91" i="17"/>
  <c r="U91" i="17"/>
  <c r="T91" i="17"/>
  <c r="Z90" i="17"/>
  <c r="Y90" i="17"/>
  <c r="X90" i="17"/>
  <c r="W90" i="17"/>
  <c r="AH90" i="17" s="1"/>
  <c r="V90" i="17"/>
  <c r="U90" i="17"/>
  <c r="T90" i="17"/>
  <c r="Z89" i="17"/>
  <c r="Y89" i="17"/>
  <c r="X89" i="17"/>
  <c r="W89" i="17"/>
  <c r="AH89" i="17" s="1"/>
  <c r="V89" i="17"/>
  <c r="U89" i="17"/>
  <c r="T89" i="17"/>
  <c r="Z88" i="17"/>
  <c r="Y88" i="17"/>
  <c r="X88" i="17"/>
  <c r="W88" i="17"/>
  <c r="AH88" i="17" s="1"/>
  <c r="V88" i="17"/>
  <c r="U88" i="17"/>
  <c r="T88" i="17"/>
  <c r="Z87" i="17"/>
  <c r="Y87" i="17"/>
  <c r="X87" i="17"/>
  <c r="W87" i="17"/>
  <c r="AH87" i="17" s="1"/>
  <c r="V87" i="17"/>
  <c r="U87" i="17"/>
  <c r="T87" i="17"/>
  <c r="Z86" i="17"/>
  <c r="Y86" i="17"/>
  <c r="X86" i="17"/>
  <c r="W86" i="17"/>
  <c r="AH86" i="17" s="1"/>
  <c r="V86" i="17"/>
  <c r="U86" i="17"/>
  <c r="T86" i="17"/>
  <c r="Z85" i="17"/>
  <c r="Y85" i="17"/>
  <c r="X85" i="17"/>
  <c r="W85" i="17"/>
  <c r="AH85" i="17" s="1"/>
  <c r="V85" i="17"/>
  <c r="U85" i="17"/>
  <c r="T85" i="17"/>
  <c r="Z84" i="17"/>
  <c r="Y84" i="17"/>
  <c r="X84" i="17"/>
  <c r="W84" i="17"/>
  <c r="AH84" i="17" s="1"/>
  <c r="V84" i="17"/>
  <c r="U84" i="17"/>
  <c r="T84" i="17"/>
  <c r="Z83" i="17"/>
  <c r="Y83" i="17"/>
  <c r="X83" i="17"/>
  <c r="W83" i="17"/>
  <c r="AH83" i="17" s="1"/>
  <c r="V83" i="17"/>
  <c r="U83" i="17"/>
  <c r="T83" i="17"/>
  <c r="Z82" i="17"/>
  <c r="Y82" i="17"/>
  <c r="X82" i="17"/>
  <c r="W82" i="17"/>
  <c r="AH82" i="17" s="1"/>
  <c r="V82" i="17"/>
  <c r="U82" i="17"/>
  <c r="T82" i="17"/>
  <c r="Z81" i="17"/>
  <c r="Y81" i="17"/>
  <c r="X81" i="17"/>
  <c r="W81" i="17"/>
  <c r="AH81" i="17" s="1"/>
  <c r="V81" i="17"/>
  <c r="U81" i="17"/>
  <c r="T81" i="17"/>
  <c r="Z80" i="17"/>
  <c r="Y80" i="17"/>
  <c r="X80" i="17"/>
  <c r="W80" i="17"/>
  <c r="AH80" i="17" s="1"/>
  <c r="V80" i="17"/>
  <c r="U80" i="17"/>
  <c r="T80" i="17"/>
  <c r="Z79" i="17"/>
  <c r="Y79" i="17"/>
  <c r="X79" i="17"/>
  <c r="W79" i="17"/>
  <c r="AH79" i="17" s="1"/>
  <c r="V79" i="17"/>
  <c r="U79" i="17"/>
  <c r="T79" i="17"/>
  <c r="Z78" i="17"/>
  <c r="Y78" i="17"/>
  <c r="X78" i="17"/>
  <c r="W78" i="17"/>
  <c r="AH78" i="17" s="1"/>
  <c r="V78" i="17"/>
  <c r="U78" i="17"/>
  <c r="T78" i="17"/>
  <c r="Z77" i="17"/>
  <c r="Y77" i="17"/>
  <c r="X77" i="17"/>
  <c r="W77" i="17"/>
  <c r="AH77" i="17" s="1"/>
  <c r="V77" i="17"/>
  <c r="U77" i="17"/>
  <c r="T77" i="17"/>
  <c r="Z76" i="17"/>
  <c r="Y76" i="17"/>
  <c r="X76" i="17"/>
  <c r="W76" i="17"/>
  <c r="AH76" i="17" s="1"/>
  <c r="V76" i="17"/>
  <c r="U76" i="17"/>
  <c r="T76" i="17"/>
  <c r="Z75" i="17"/>
  <c r="Y75" i="17"/>
  <c r="X75" i="17"/>
  <c r="W75" i="17"/>
  <c r="AH75" i="17" s="1"/>
  <c r="V75" i="17"/>
  <c r="U75" i="17"/>
  <c r="T75" i="17"/>
  <c r="Z74" i="17"/>
  <c r="Y74" i="17"/>
  <c r="X74" i="17"/>
  <c r="W74" i="17"/>
  <c r="AH74" i="17" s="1"/>
  <c r="V74" i="17"/>
  <c r="U74" i="17"/>
  <c r="T74" i="17"/>
  <c r="Z73" i="17"/>
  <c r="Y73" i="17"/>
  <c r="X73" i="17"/>
  <c r="W73" i="17"/>
  <c r="AH73" i="17" s="1"/>
  <c r="V73" i="17"/>
  <c r="U73" i="17"/>
  <c r="T73" i="17"/>
  <c r="Z72" i="17"/>
  <c r="Y72" i="17"/>
  <c r="X72" i="17"/>
  <c r="W72" i="17"/>
  <c r="AH72" i="17" s="1"/>
  <c r="V72" i="17"/>
  <c r="U72" i="17"/>
  <c r="T72" i="17"/>
  <c r="Z71" i="17"/>
  <c r="Y71" i="17"/>
  <c r="X71" i="17"/>
  <c r="W71" i="17"/>
  <c r="AH71" i="17" s="1"/>
  <c r="V71" i="17"/>
  <c r="U71" i="17"/>
  <c r="T71" i="17"/>
  <c r="Z70" i="17"/>
  <c r="Y70" i="17"/>
  <c r="X70" i="17"/>
  <c r="W70" i="17"/>
  <c r="AH70" i="17" s="1"/>
  <c r="V70" i="17"/>
  <c r="U70" i="17"/>
  <c r="T70" i="17"/>
  <c r="Z69" i="17"/>
  <c r="Y69" i="17"/>
  <c r="X69" i="17"/>
  <c r="W69" i="17"/>
  <c r="AH69" i="17" s="1"/>
  <c r="V69" i="17"/>
  <c r="U69" i="17"/>
  <c r="T69" i="17"/>
  <c r="Z68" i="17"/>
  <c r="Y68" i="17"/>
  <c r="X68" i="17"/>
  <c r="W68" i="17"/>
  <c r="AH68" i="17" s="1"/>
  <c r="V68" i="17"/>
  <c r="U68" i="17"/>
  <c r="T68" i="17"/>
  <c r="Z67" i="17"/>
  <c r="Y67" i="17"/>
  <c r="X67" i="17"/>
  <c r="W67" i="17"/>
  <c r="AH67" i="17" s="1"/>
  <c r="V67" i="17"/>
  <c r="U67" i="17"/>
  <c r="T67" i="17"/>
  <c r="Z66" i="17"/>
  <c r="Y66" i="17"/>
  <c r="X66" i="17"/>
  <c r="W66" i="17"/>
  <c r="AH66" i="17" s="1"/>
  <c r="V66" i="17"/>
  <c r="U66" i="17"/>
  <c r="T66" i="17"/>
  <c r="Z65" i="17"/>
  <c r="Y65" i="17"/>
  <c r="X65" i="17"/>
  <c r="W65" i="17"/>
  <c r="AH65" i="17" s="1"/>
  <c r="V65" i="17"/>
  <c r="U65" i="17"/>
  <c r="T65" i="17"/>
  <c r="Z64" i="17"/>
  <c r="Y64" i="17"/>
  <c r="X64" i="17"/>
  <c r="W64" i="17"/>
  <c r="AH64" i="17" s="1"/>
  <c r="V64" i="17"/>
  <c r="U64" i="17"/>
  <c r="T64" i="17"/>
  <c r="Z63" i="17"/>
  <c r="Y63" i="17"/>
  <c r="X63" i="17"/>
  <c r="W63" i="17"/>
  <c r="AH63" i="17" s="1"/>
  <c r="V63" i="17"/>
  <c r="U63" i="17"/>
  <c r="T63" i="17"/>
  <c r="Z62" i="17"/>
  <c r="Y62" i="17"/>
  <c r="X62" i="17"/>
  <c r="W62" i="17"/>
  <c r="AH62" i="17" s="1"/>
  <c r="V62" i="17"/>
  <c r="U62" i="17"/>
  <c r="T62" i="17"/>
  <c r="Z61" i="17"/>
  <c r="Y61" i="17"/>
  <c r="X61" i="17"/>
  <c r="W61" i="17"/>
  <c r="AH61" i="17" s="1"/>
  <c r="V61" i="17"/>
  <c r="U61" i="17"/>
  <c r="T61" i="17"/>
  <c r="Z60" i="17"/>
  <c r="Y60" i="17"/>
  <c r="X60" i="17"/>
  <c r="W60" i="17"/>
  <c r="AH60" i="17" s="1"/>
  <c r="V60" i="17"/>
  <c r="U60" i="17"/>
  <c r="T60" i="17"/>
  <c r="Z59" i="17"/>
  <c r="Y59" i="17"/>
  <c r="X59" i="17"/>
  <c r="W59" i="17"/>
  <c r="AH59" i="17" s="1"/>
  <c r="V59" i="17"/>
  <c r="U59" i="17"/>
  <c r="T59" i="17"/>
  <c r="Z58" i="17"/>
  <c r="Y58" i="17"/>
  <c r="X58" i="17"/>
  <c r="W58" i="17"/>
  <c r="AH58" i="17" s="1"/>
  <c r="V58" i="17"/>
  <c r="U58" i="17"/>
  <c r="T58" i="17"/>
  <c r="Z57" i="17"/>
  <c r="Y57" i="17"/>
  <c r="X57" i="17"/>
  <c r="W57" i="17"/>
  <c r="AH57" i="17" s="1"/>
  <c r="V57" i="17"/>
  <c r="U57" i="17"/>
  <c r="T57" i="17"/>
  <c r="Z56" i="17"/>
  <c r="Y56" i="17"/>
  <c r="X56" i="17"/>
  <c r="W56" i="17"/>
  <c r="AH56" i="17" s="1"/>
  <c r="V56" i="17"/>
  <c r="U56" i="17"/>
  <c r="T56" i="17"/>
  <c r="Z55" i="17"/>
  <c r="Y55" i="17"/>
  <c r="X55" i="17"/>
  <c r="W55" i="17"/>
  <c r="AH55" i="17" s="1"/>
  <c r="V55" i="17"/>
  <c r="U55" i="17"/>
  <c r="T55" i="17"/>
  <c r="Z54" i="17"/>
  <c r="Y54" i="17"/>
  <c r="X54" i="17"/>
  <c r="W54" i="17"/>
  <c r="AH54" i="17" s="1"/>
  <c r="V54" i="17"/>
  <c r="U54" i="17"/>
  <c r="T54" i="17"/>
  <c r="Z53" i="17"/>
  <c r="Y53" i="17"/>
  <c r="X53" i="17"/>
  <c r="W53" i="17"/>
  <c r="AH53" i="17" s="1"/>
  <c r="V53" i="17"/>
  <c r="U53" i="17"/>
  <c r="T53" i="17"/>
  <c r="Z52" i="17"/>
  <c r="Y52" i="17"/>
  <c r="X52" i="17"/>
  <c r="W52" i="17"/>
  <c r="AH52" i="17" s="1"/>
  <c r="V52" i="17"/>
  <c r="U52" i="17"/>
  <c r="T52" i="17"/>
  <c r="Z51" i="17"/>
  <c r="Y51" i="17"/>
  <c r="X51" i="17"/>
  <c r="W51" i="17"/>
  <c r="AH51" i="17" s="1"/>
  <c r="V51" i="17"/>
  <c r="U51" i="17"/>
  <c r="T51" i="17"/>
  <c r="Z50" i="17"/>
  <c r="Y50" i="17"/>
  <c r="X50" i="17"/>
  <c r="W50" i="17"/>
  <c r="AH50" i="17" s="1"/>
  <c r="V50" i="17"/>
  <c r="U50" i="17"/>
  <c r="T50" i="17"/>
  <c r="Z49" i="17"/>
  <c r="Y49" i="17"/>
  <c r="X49" i="17"/>
  <c r="W49" i="17"/>
  <c r="AH49" i="17" s="1"/>
  <c r="V49" i="17"/>
  <c r="U49" i="17"/>
  <c r="T49" i="17"/>
  <c r="Z48" i="17"/>
  <c r="Y48" i="17"/>
  <c r="X48" i="17"/>
  <c r="W48" i="17"/>
  <c r="AH48" i="17" s="1"/>
  <c r="V48" i="17"/>
  <c r="U48" i="17"/>
  <c r="T48" i="17"/>
  <c r="Z47" i="17"/>
  <c r="Y47" i="17"/>
  <c r="X47" i="17"/>
  <c r="W47" i="17"/>
  <c r="AH47" i="17" s="1"/>
  <c r="V47" i="17"/>
  <c r="U47" i="17"/>
  <c r="T47" i="17"/>
  <c r="Z46" i="17"/>
  <c r="Y46" i="17"/>
  <c r="X46" i="17"/>
  <c r="W46" i="17"/>
  <c r="AH46" i="17" s="1"/>
  <c r="V46" i="17"/>
  <c r="U46" i="17"/>
  <c r="T46" i="17"/>
  <c r="Z45" i="17"/>
  <c r="Y45" i="17"/>
  <c r="X45" i="17"/>
  <c r="W45" i="17"/>
  <c r="AH45" i="17" s="1"/>
  <c r="V45" i="17"/>
  <c r="U45" i="17"/>
  <c r="T45" i="17"/>
  <c r="Z44" i="17"/>
  <c r="Y44" i="17"/>
  <c r="X44" i="17"/>
  <c r="W44" i="17"/>
  <c r="AH44" i="17" s="1"/>
  <c r="V44" i="17"/>
  <c r="U44" i="17"/>
  <c r="T44" i="17"/>
  <c r="Z43" i="17"/>
  <c r="Y43" i="17"/>
  <c r="X43" i="17"/>
  <c r="W43" i="17"/>
  <c r="AH43" i="17" s="1"/>
  <c r="V43" i="17"/>
  <c r="U43" i="17"/>
  <c r="T43" i="17"/>
  <c r="Z42" i="17"/>
  <c r="Y42" i="17"/>
  <c r="X42" i="17"/>
  <c r="W42" i="17"/>
  <c r="AH42" i="17" s="1"/>
  <c r="V42" i="17"/>
  <c r="U42" i="17"/>
  <c r="T42" i="17"/>
  <c r="Z41" i="17"/>
  <c r="Y41" i="17"/>
  <c r="X41" i="17"/>
  <c r="W41" i="17"/>
  <c r="AH41" i="17" s="1"/>
  <c r="V41" i="17"/>
  <c r="U41" i="17"/>
  <c r="T41" i="17"/>
  <c r="Z40" i="17"/>
  <c r="Y40" i="17"/>
  <c r="X40" i="17"/>
  <c r="W40" i="17"/>
  <c r="AH40" i="17" s="1"/>
  <c r="V40" i="17"/>
  <c r="U40" i="17"/>
  <c r="T40" i="17"/>
  <c r="Z39" i="17"/>
  <c r="Y39" i="17"/>
  <c r="X39" i="17"/>
  <c r="W39" i="17"/>
  <c r="AH39" i="17" s="1"/>
  <c r="V39" i="17"/>
  <c r="U39" i="17"/>
  <c r="T39" i="17"/>
  <c r="Z38" i="17"/>
  <c r="Y38" i="17"/>
  <c r="X38" i="17"/>
  <c r="W38" i="17"/>
  <c r="AH38" i="17" s="1"/>
  <c r="V38" i="17"/>
  <c r="U38" i="17"/>
  <c r="T38" i="17"/>
  <c r="Z37" i="17"/>
  <c r="Y37" i="17"/>
  <c r="X37" i="17"/>
  <c r="W37" i="17"/>
  <c r="AH37" i="17" s="1"/>
  <c r="V37" i="17"/>
  <c r="U37" i="17"/>
  <c r="T37" i="17"/>
  <c r="Z36" i="17"/>
  <c r="Y36" i="17"/>
  <c r="X36" i="17"/>
  <c r="W36" i="17"/>
  <c r="AH36" i="17" s="1"/>
  <c r="V36" i="17"/>
  <c r="U36" i="17"/>
  <c r="T36" i="17"/>
  <c r="Z35" i="17"/>
  <c r="Y35" i="17"/>
  <c r="X35" i="17"/>
  <c r="W35" i="17"/>
  <c r="AH35" i="17" s="1"/>
  <c r="V35" i="17"/>
  <c r="U35" i="17"/>
  <c r="T35" i="17"/>
  <c r="Z34" i="17"/>
  <c r="Y34" i="17"/>
  <c r="X34" i="17"/>
  <c r="W34" i="17"/>
  <c r="AH34" i="17" s="1"/>
  <c r="V34" i="17"/>
  <c r="U34" i="17"/>
  <c r="T34" i="17"/>
  <c r="Z33" i="17"/>
  <c r="Y33" i="17"/>
  <c r="X33" i="17"/>
  <c r="W33" i="17"/>
  <c r="AH33" i="17" s="1"/>
  <c r="V33" i="17"/>
  <c r="U33" i="17"/>
  <c r="T33" i="17"/>
  <c r="Z32" i="17"/>
  <c r="Y32" i="17"/>
  <c r="X32" i="17"/>
  <c r="W32" i="17"/>
  <c r="AH32" i="17" s="1"/>
  <c r="V32" i="17"/>
  <c r="U32" i="17"/>
  <c r="T32" i="17"/>
  <c r="Z31" i="17"/>
  <c r="Y31" i="17"/>
  <c r="X31" i="17"/>
  <c r="W31" i="17"/>
  <c r="AH31" i="17" s="1"/>
  <c r="V31" i="17"/>
  <c r="U31" i="17"/>
  <c r="T31" i="17"/>
  <c r="Z30" i="17"/>
  <c r="Y30" i="17"/>
  <c r="X30" i="17"/>
  <c r="W30" i="17"/>
  <c r="AH30" i="17" s="1"/>
  <c r="V30" i="17"/>
  <c r="U30" i="17"/>
  <c r="T30" i="17"/>
  <c r="Z29" i="17"/>
  <c r="Y29" i="17"/>
  <c r="X29" i="17"/>
  <c r="W29" i="17"/>
  <c r="AH29" i="17" s="1"/>
  <c r="V29" i="17"/>
  <c r="U29" i="17"/>
  <c r="T29" i="17"/>
  <c r="Z28" i="17"/>
  <c r="Y28" i="17"/>
  <c r="X28" i="17"/>
  <c r="W28" i="17"/>
  <c r="AH28" i="17" s="1"/>
  <c r="V28" i="17"/>
  <c r="U28" i="17"/>
  <c r="T28" i="17"/>
  <c r="Z27" i="17"/>
  <c r="Y27" i="17"/>
  <c r="X27" i="17"/>
  <c r="W27" i="17"/>
  <c r="AH27" i="17" s="1"/>
  <c r="V27" i="17"/>
  <c r="U27" i="17"/>
  <c r="T27" i="17"/>
  <c r="Z26" i="17"/>
  <c r="Y26" i="17"/>
  <c r="X26" i="17"/>
  <c r="W26" i="17"/>
  <c r="AH26" i="17" s="1"/>
  <c r="V26" i="17"/>
  <c r="U26" i="17"/>
  <c r="T26" i="17"/>
  <c r="Z25" i="17"/>
  <c r="Y25" i="17"/>
  <c r="X25" i="17"/>
  <c r="W25" i="17"/>
  <c r="AH25" i="17" s="1"/>
  <c r="V25" i="17"/>
  <c r="U25" i="17"/>
  <c r="T25" i="17"/>
  <c r="Z24" i="17"/>
  <c r="Y24" i="17"/>
  <c r="X24" i="17"/>
  <c r="W24" i="17"/>
  <c r="AH24" i="17" s="1"/>
  <c r="V24" i="17"/>
  <c r="U24" i="17"/>
  <c r="T24" i="17"/>
  <c r="Z23" i="17"/>
  <c r="Y23" i="17"/>
  <c r="X23" i="17"/>
  <c r="W23" i="17"/>
  <c r="AH23" i="17" s="1"/>
  <c r="V23" i="17"/>
  <c r="U23" i="17"/>
  <c r="T23" i="17"/>
  <c r="Z22" i="17"/>
  <c r="Y22" i="17"/>
  <c r="X22" i="17"/>
  <c r="W22" i="17"/>
  <c r="AH22" i="17" s="1"/>
  <c r="V22" i="17"/>
  <c r="U22" i="17"/>
  <c r="T22" i="17"/>
  <c r="Z21" i="17"/>
  <c r="Y21" i="17"/>
  <c r="X21" i="17"/>
  <c r="W21" i="17"/>
  <c r="AH21" i="17" s="1"/>
  <c r="V21" i="17"/>
  <c r="U21" i="17"/>
  <c r="T21" i="17"/>
  <c r="Z20" i="17"/>
  <c r="Y20" i="17"/>
  <c r="X20" i="17"/>
  <c r="W20" i="17"/>
  <c r="AH20" i="17" s="1"/>
  <c r="V20" i="17"/>
  <c r="U20" i="17"/>
  <c r="T20" i="17"/>
  <c r="Z19" i="17"/>
  <c r="Y19" i="17"/>
  <c r="X19" i="17"/>
  <c r="W19" i="17"/>
  <c r="AH19" i="17" s="1"/>
  <c r="V19" i="17"/>
  <c r="U19" i="17"/>
  <c r="T19" i="17"/>
  <c r="Z18" i="17"/>
  <c r="Y18" i="17"/>
  <c r="X18" i="17"/>
  <c r="W18" i="17"/>
  <c r="AH18" i="17" s="1"/>
  <c r="V18" i="17"/>
  <c r="U18" i="17"/>
  <c r="T18" i="17"/>
  <c r="Z17" i="17"/>
  <c r="Y17" i="17"/>
  <c r="X17" i="17"/>
  <c r="W17" i="17"/>
  <c r="AH17" i="17" s="1"/>
  <c r="V17" i="17"/>
  <c r="U17" i="17"/>
  <c r="T17" i="17"/>
  <c r="Z16" i="17"/>
  <c r="Y16" i="17"/>
  <c r="X16" i="17"/>
  <c r="W16" i="17"/>
  <c r="AH16" i="17" s="1"/>
  <c r="V16" i="17"/>
  <c r="U16" i="17"/>
  <c r="T16" i="17"/>
  <c r="Z15" i="17"/>
  <c r="Q151" i="17"/>
  <c r="F188" i="17" s="1"/>
  <c r="F43" i="49" s="1"/>
  <c r="BU12" i="17"/>
  <c r="AZ13" i="17"/>
  <c r="BA13" i="17" s="1"/>
  <c r="AY13" i="17"/>
  <c r="AM13" i="17"/>
  <c r="AD151" i="17"/>
  <c r="I188" i="17" s="1"/>
  <c r="L43" i="49" s="1"/>
  <c r="X43" i="49" l="1"/>
  <c r="U43" i="49"/>
  <c r="BU16" i="17"/>
  <c r="BU14" i="17"/>
  <c r="BU15" i="17"/>
  <c r="BU13" i="17"/>
  <c r="BU19" i="17" l="1"/>
  <c r="AT158" i="17" s="1"/>
  <c r="BU18" i="17"/>
  <c r="AQ158" i="17" s="1"/>
  <c r="BS12" i="17" l="1"/>
  <c r="BT12" i="17"/>
  <c r="BR12" i="17"/>
  <c r="BQ12" i="17"/>
  <c r="AR13" i="17"/>
  <c r="BE40" i="17" l="1"/>
  <c r="BF40" i="17"/>
  <c r="BG40" i="17"/>
  <c r="BK40" i="17"/>
  <c r="BE41" i="17"/>
  <c r="BF41" i="17"/>
  <c r="BG41" i="17"/>
  <c r="BK41" i="17"/>
  <c r="BE42" i="17"/>
  <c r="BF42" i="17"/>
  <c r="BG42" i="17"/>
  <c r="BK42" i="17"/>
  <c r="BE43" i="17"/>
  <c r="BF43" i="17"/>
  <c r="BG43" i="17"/>
  <c r="BK43" i="17"/>
  <c r="BE44" i="17"/>
  <c r="BF44" i="17"/>
  <c r="BG44" i="17"/>
  <c r="BK44" i="17"/>
  <c r="BE45" i="17"/>
  <c r="BF45" i="17"/>
  <c r="BG45" i="17"/>
  <c r="BK45" i="17"/>
  <c r="BE46" i="17"/>
  <c r="BF46" i="17"/>
  <c r="BG46" i="17"/>
  <c r="BK46" i="17"/>
  <c r="BE47" i="17"/>
  <c r="BF47" i="17"/>
  <c r="BG47" i="17"/>
  <c r="BJ47" i="17"/>
  <c r="BE48" i="17"/>
  <c r="BF48" i="17"/>
  <c r="BG48" i="17"/>
  <c r="BK48" i="17"/>
  <c r="BE49" i="17"/>
  <c r="BF49" i="17"/>
  <c r="BG49" i="17"/>
  <c r="BJ49" i="17"/>
  <c r="BE50" i="17"/>
  <c r="BF50" i="17"/>
  <c r="BG50" i="17"/>
  <c r="BJ50" i="17"/>
  <c r="BE51" i="17"/>
  <c r="BF51" i="17"/>
  <c r="BG51" i="17"/>
  <c r="BJ51" i="17"/>
  <c r="BE52" i="17"/>
  <c r="BF52" i="17"/>
  <c r="BG52" i="17"/>
  <c r="BJ52" i="17"/>
  <c r="BE53" i="17"/>
  <c r="BF53" i="17"/>
  <c r="BG53" i="17"/>
  <c r="BJ53" i="17"/>
  <c r="BE54" i="17"/>
  <c r="BF54" i="17"/>
  <c r="BG54" i="17"/>
  <c r="BJ54" i="17"/>
  <c r="BE55" i="17"/>
  <c r="BF55" i="17"/>
  <c r="BG55" i="17"/>
  <c r="BJ55" i="17"/>
  <c r="BE56" i="17"/>
  <c r="BF56" i="17"/>
  <c r="BG56" i="17"/>
  <c r="BJ56" i="17"/>
  <c r="BE57" i="17"/>
  <c r="BF57" i="17"/>
  <c r="BG57" i="17"/>
  <c r="BJ57" i="17"/>
  <c r="BE58" i="17"/>
  <c r="BF58" i="17"/>
  <c r="BG58" i="17"/>
  <c r="BJ58" i="17"/>
  <c r="BE59" i="17"/>
  <c r="BF59" i="17"/>
  <c r="BG59" i="17"/>
  <c r="BJ59" i="17"/>
  <c r="BE60" i="17"/>
  <c r="BF60" i="17"/>
  <c r="BG60" i="17"/>
  <c r="BJ60" i="17"/>
  <c r="BE61" i="17"/>
  <c r="BF61" i="17"/>
  <c r="BG61" i="17"/>
  <c r="BJ61" i="17"/>
  <c r="BE62" i="17"/>
  <c r="BF62" i="17"/>
  <c r="BG62" i="17"/>
  <c r="BJ62" i="17"/>
  <c r="BE63" i="17"/>
  <c r="BF63" i="17"/>
  <c r="BG63" i="17"/>
  <c r="BJ63" i="17"/>
  <c r="BE64" i="17"/>
  <c r="BF64" i="17"/>
  <c r="BG64" i="17"/>
  <c r="BJ64" i="17"/>
  <c r="BE65" i="17"/>
  <c r="BF65" i="17"/>
  <c r="BG65" i="17"/>
  <c r="BJ65" i="17"/>
  <c r="BE66" i="17"/>
  <c r="BF66" i="17"/>
  <c r="BG66" i="17"/>
  <c r="BJ66" i="17"/>
  <c r="BK66" i="17"/>
  <c r="BE67" i="17"/>
  <c r="BF67" i="17"/>
  <c r="BG67" i="17"/>
  <c r="BJ67" i="17"/>
  <c r="BK67" i="17"/>
  <c r="BE68" i="17"/>
  <c r="BF68" i="17"/>
  <c r="BG68" i="17"/>
  <c r="BJ68" i="17"/>
  <c r="BK68" i="17"/>
  <c r="BE69" i="17"/>
  <c r="BF69" i="17"/>
  <c r="BG69" i="17"/>
  <c r="BJ69" i="17"/>
  <c r="BK69" i="17"/>
  <c r="BE70" i="17"/>
  <c r="BF70" i="17"/>
  <c r="BG70" i="17"/>
  <c r="BJ70" i="17"/>
  <c r="BK70" i="17"/>
  <c r="BE71" i="17"/>
  <c r="BF71" i="17"/>
  <c r="BG71" i="17"/>
  <c r="BJ71" i="17"/>
  <c r="BK71" i="17"/>
  <c r="BE72" i="17"/>
  <c r="BF72" i="17"/>
  <c r="BG72" i="17"/>
  <c r="BJ72" i="17"/>
  <c r="BK72" i="17"/>
  <c r="BE73" i="17"/>
  <c r="BF73" i="17"/>
  <c r="BG73" i="17"/>
  <c r="BJ73" i="17"/>
  <c r="BK73" i="17"/>
  <c r="BE74" i="17"/>
  <c r="BF74" i="17"/>
  <c r="BG74" i="17"/>
  <c r="BJ74" i="17"/>
  <c r="BK74" i="17"/>
  <c r="BE75" i="17"/>
  <c r="BF75" i="17"/>
  <c r="BG75" i="17"/>
  <c r="BJ75" i="17"/>
  <c r="BK75" i="17"/>
  <c r="BE76" i="17"/>
  <c r="BF76" i="17"/>
  <c r="BG76" i="17"/>
  <c r="BJ76" i="17"/>
  <c r="BK76" i="17"/>
  <c r="BE77" i="17"/>
  <c r="BF77" i="17"/>
  <c r="BG77" i="17"/>
  <c r="BJ77" i="17"/>
  <c r="BK77" i="17"/>
  <c r="BE78" i="17"/>
  <c r="BF78" i="17"/>
  <c r="BG78" i="17"/>
  <c r="BJ78" i="17"/>
  <c r="BK78" i="17"/>
  <c r="BE79" i="17"/>
  <c r="BF79" i="17"/>
  <c r="BG79" i="17"/>
  <c r="BJ79" i="17"/>
  <c r="BK79" i="17"/>
  <c r="BE80" i="17"/>
  <c r="BF80" i="17"/>
  <c r="BG80" i="17"/>
  <c r="BJ80" i="17"/>
  <c r="BK80" i="17"/>
  <c r="BE81" i="17"/>
  <c r="BF81" i="17"/>
  <c r="BG81" i="17"/>
  <c r="BJ81" i="17"/>
  <c r="BK81" i="17"/>
  <c r="BE82" i="17"/>
  <c r="BF82" i="17"/>
  <c r="BG82" i="17"/>
  <c r="BJ82" i="17"/>
  <c r="BK82" i="17"/>
  <c r="BE83" i="17"/>
  <c r="BF83" i="17"/>
  <c r="BG83" i="17"/>
  <c r="BJ83" i="17"/>
  <c r="BK83" i="17"/>
  <c r="BE84" i="17"/>
  <c r="BF84" i="17"/>
  <c r="BG84" i="17"/>
  <c r="BJ84" i="17"/>
  <c r="BK84" i="17"/>
  <c r="BE85" i="17"/>
  <c r="BF85" i="17"/>
  <c r="BG85" i="17"/>
  <c r="BJ85" i="17"/>
  <c r="BK85" i="17"/>
  <c r="BE86" i="17"/>
  <c r="BF86" i="17"/>
  <c r="BG86" i="17"/>
  <c r="BJ86" i="17"/>
  <c r="BK86" i="17"/>
  <c r="BE87" i="17"/>
  <c r="BF87" i="17"/>
  <c r="BG87" i="17"/>
  <c r="BJ87" i="17"/>
  <c r="BK87" i="17"/>
  <c r="BE88" i="17"/>
  <c r="BF88" i="17"/>
  <c r="BG88" i="17"/>
  <c r="BJ88" i="17"/>
  <c r="BK88" i="17"/>
  <c r="BE89" i="17"/>
  <c r="BF89" i="17"/>
  <c r="BG89" i="17"/>
  <c r="BJ89" i="17"/>
  <c r="BK89" i="17"/>
  <c r="BE90" i="17"/>
  <c r="BF90" i="17"/>
  <c r="BG90" i="17"/>
  <c r="BJ90" i="17"/>
  <c r="BK90" i="17"/>
  <c r="BE91" i="17"/>
  <c r="BF91" i="17"/>
  <c r="BG91" i="17"/>
  <c r="BJ91" i="17"/>
  <c r="BK91" i="17"/>
  <c r="BE92" i="17"/>
  <c r="BF92" i="17"/>
  <c r="BG92" i="17"/>
  <c r="BJ92" i="17"/>
  <c r="BK92" i="17"/>
  <c r="BE93" i="17"/>
  <c r="BF93" i="17"/>
  <c r="BG93" i="17"/>
  <c r="BJ93" i="17"/>
  <c r="BK93" i="17"/>
  <c r="BE94" i="17"/>
  <c r="BF94" i="17"/>
  <c r="BG94" i="17"/>
  <c r="BJ94" i="17"/>
  <c r="BK94" i="17"/>
  <c r="BE95" i="17"/>
  <c r="BF95" i="17"/>
  <c r="BG95" i="17"/>
  <c r="BJ95" i="17"/>
  <c r="BK95" i="17"/>
  <c r="BE96" i="17"/>
  <c r="BF96" i="17"/>
  <c r="BG96" i="17"/>
  <c r="BJ96" i="17"/>
  <c r="BK96" i="17"/>
  <c r="BE97" i="17"/>
  <c r="BF97" i="17"/>
  <c r="BG97" i="17"/>
  <c r="BJ97" i="17"/>
  <c r="BK97" i="17"/>
  <c r="BE98" i="17"/>
  <c r="BF98" i="17"/>
  <c r="BG98" i="17"/>
  <c r="BJ98" i="17"/>
  <c r="BK98" i="17"/>
  <c r="BE99" i="17"/>
  <c r="BF99" i="17"/>
  <c r="BG99" i="17"/>
  <c r="BJ99" i="17"/>
  <c r="BK99" i="17"/>
  <c r="BE100" i="17"/>
  <c r="BF100" i="17"/>
  <c r="BG100" i="17"/>
  <c r="BJ100" i="17"/>
  <c r="BK100" i="17"/>
  <c r="BE101" i="17"/>
  <c r="BF101" i="17"/>
  <c r="BG101" i="17"/>
  <c r="BJ101" i="17"/>
  <c r="BK101" i="17"/>
  <c r="BE102" i="17"/>
  <c r="BF102" i="17"/>
  <c r="BG102" i="17"/>
  <c r="BJ102" i="17"/>
  <c r="BK102" i="17"/>
  <c r="BE103" i="17"/>
  <c r="BF103" i="17"/>
  <c r="BG103" i="17"/>
  <c r="BJ103" i="17"/>
  <c r="BK103" i="17"/>
  <c r="BE104" i="17"/>
  <c r="BF104" i="17"/>
  <c r="BG104" i="17"/>
  <c r="BJ104" i="17"/>
  <c r="BK104" i="17"/>
  <c r="BE105" i="17"/>
  <c r="BF105" i="17"/>
  <c r="BG105" i="17"/>
  <c r="BJ105" i="17"/>
  <c r="BK105" i="17"/>
  <c r="BE106" i="17"/>
  <c r="BF106" i="17"/>
  <c r="BG106" i="17"/>
  <c r="BJ106" i="17"/>
  <c r="BK106" i="17"/>
  <c r="BE107" i="17"/>
  <c r="BF107" i="17"/>
  <c r="BG107" i="17"/>
  <c r="BJ107" i="17"/>
  <c r="BK107" i="17"/>
  <c r="BE108" i="17"/>
  <c r="BF108" i="17"/>
  <c r="BG108" i="17"/>
  <c r="BJ108" i="17"/>
  <c r="BK108" i="17"/>
  <c r="BE109" i="17"/>
  <c r="BF109" i="17"/>
  <c r="BG109" i="17"/>
  <c r="BJ109" i="17"/>
  <c r="BK109" i="17"/>
  <c r="BE110" i="17"/>
  <c r="BF110" i="17"/>
  <c r="BG110" i="17"/>
  <c r="BJ110" i="17"/>
  <c r="BK110" i="17"/>
  <c r="BE111" i="17"/>
  <c r="BF111" i="17"/>
  <c r="BG111" i="17"/>
  <c r="BJ111" i="17"/>
  <c r="BK111" i="17"/>
  <c r="BE112" i="17"/>
  <c r="BF112" i="17"/>
  <c r="BG112" i="17"/>
  <c r="BJ112" i="17"/>
  <c r="BK112" i="17"/>
  <c r="BE113" i="17"/>
  <c r="BF113" i="17"/>
  <c r="BG113" i="17"/>
  <c r="BJ113" i="17"/>
  <c r="BK113" i="17"/>
  <c r="BE114" i="17"/>
  <c r="BF114" i="17"/>
  <c r="BG114" i="17"/>
  <c r="BJ114" i="17"/>
  <c r="BK114" i="17"/>
  <c r="BE115" i="17"/>
  <c r="BF115" i="17"/>
  <c r="BG115" i="17"/>
  <c r="BJ115" i="17"/>
  <c r="BK115" i="17"/>
  <c r="BE116" i="17"/>
  <c r="BF116" i="17"/>
  <c r="BG116" i="17"/>
  <c r="BJ116" i="17"/>
  <c r="BK116" i="17"/>
  <c r="BE117" i="17"/>
  <c r="BF117" i="17"/>
  <c r="BG117" i="17"/>
  <c r="BJ117" i="17"/>
  <c r="BK117" i="17"/>
  <c r="BE118" i="17"/>
  <c r="BF118" i="17"/>
  <c r="BG118" i="17"/>
  <c r="BJ118" i="17"/>
  <c r="BK118" i="17"/>
  <c r="BE119" i="17"/>
  <c r="BF119" i="17"/>
  <c r="BG119" i="17"/>
  <c r="BJ119" i="17"/>
  <c r="BK119" i="17"/>
  <c r="BE120" i="17"/>
  <c r="BF120" i="17"/>
  <c r="BG120" i="17"/>
  <c r="BJ120" i="17"/>
  <c r="BK120" i="17"/>
  <c r="BE121" i="17"/>
  <c r="BF121" i="17"/>
  <c r="BG121" i="17"/>
  <c r="BJ121" i="17"/>
  <c r="BK121" i="17"/>
  <c r="BE122" i="17"/>
  <c r="BF122" i="17"/>
  <c r="BG122" i="17"/>
  <c r="BJ122" i="17"/>
  <c r="BK122" i="17"/>
  <c r="BE123" i="17"/>
  <c r="BF123" i="17"/>
  <c r="BG123" i="17"/>
  <c r="BJ123" i="17"/>
  <c r="BK123" i="17"/>
  <c r="BE124" i="17"/>
  <c r="BF124" i="17"/>
  <c r="BG124" i="17"/>
  <c r="BJ124" i="17"/>
  <c r="BK124" i="17"/>
  <c r="BE125" i="17"/>
  <c r="BF125" i="17"/>
  <c r="BG125" i="17"/>
  <c r="BJ125" i="17"/>
  <c r="BK125" i="17"/>
  <c r="BE126" i="17"/>
  <c r="BF126" i="17"/>
  <c r="BG126" i="17"/>
  <c r="BJ126" i="17"/>
  <c r="BK126" i="17"/>
  <c r="BE127" i="17"/>
  <c r="BF127" i="17"/>
  <c r="BG127" i="17"/>
  <c r="BJ127" i="17"/>
  <c r="BK127" i="17"/>
  <c r="BE128" i="17"/>
  <c r="BF128" i="17"/>
  <c r="BG128" i="17"/>
  <c r="BJ128" i="17"/>
  <c r="BK128" i="17"/>
  <c r="BE129" i="17"/>
  <c r="BF129" i="17"/>
  <c r="BG129" i="17"/>
  <c r="BJ129" i="17"/>
  <c r="BK129" i="17"/>
  <c r="BE130" i="17"/>
  <c r="BF130" i="17"/>
  <c r="BG130" i="17"/>
  <c r="BJ130" i="17"/>
  <c r="BK130" i="17"/>
  <c r="BE131" i="17"/>
  <c r="BF131" i="17"/>
  <c r="BG131" i="17"/>
  <c r="BJ131" i="17"/>
  <c r="BK131" i="17"/>
  <c r="BE132" i="17"/>
  <c r="BF132" i="17"/>
  <c r="BG132" i="17"/>
  <c r="BJ132" i="17"/>
  <c r="BK132" i="17"/>
  <c r="BE133" i="17"/>
  <c r="BF133" i="17"/>
  <c r="BG133" i="17"/>
  <c r="BJ133" i="17"/>
  <c r="BK133" i="17"/>
  <c r="BE134" i="17"/>
  <c r="BF134" i="17"/>
  <c r="BG134" i="17"/>
  <c r="BJ134" i="17"/>
  <c r="BK134" i="17"/>
  <c r="BE135" i="17"/>
  <c r="BF135" i="17"/>
  <c r="BG135" i="17"/>
  <c r="BJ135" i="17"/>
  <c r="BK135" i="17"/>
  <c r="BE136" i="17"/>
  <c r="BF136" i="17"/>
  <c r="BG136" i="17"/>
  <c r="BJ136" i="17"/>
  <c r="BK136" i="17"/>
  <c r="BE137" i="17"/>
  <c r="BF137" i="17"/>
  <c r="BG137" i="17"/>
  <c r="BJ137" i="17"/>
  <c r="BK137" i="17"/>
  <c r="BE138" i="17"/>
  <c r="BF138" i="17"/>
  <c r="BG138" i="17"/>
  <c r="BJ138" i="17"/>
  <c r="BK138" i="17"/>
  <c r="BE139" i="17"/>
  <c r="BF139" i="17"/>
  <c r="BG139" i="17"/>
  <c r="BJ139" i="17"/>
  <c r="BK139" i="17"/>
  <c r="BE140" i="17"/>
  <c r="BF140" i="17"/>
  <c r="BG140" i="17"/>
  <c r="BJ140" i="17"/>
  <c r="BK140" i="17"/>
  <c r="BE141" i="17"/>
  <c r="BF141" i="17"/>
  <c r="BG141" i="17"/>
  <c r="BJ141" i="17"/>
  <c r="BK141" i="17"/>
  <c r="BE142" i="17"/>
  <c r="BF142" i="17"/>
  <c r="BG142" i="17"/>
  <c r="BJ142" i="17"/>
  <c r="BK142" i="17"/>
  <c r="BE143" i="17"/>
  <c r="BF143" i="17"/>
  <c r="BG143" i="17"/>
  <c r="BJ143" i="17"/>
  <c r="BK143" i="17"/>
  <c r="BE144" i="17"/>
  <c r="BF144" i="17"/>
  <c r="BG144" i="17"/>
  <c r="BJ144" i="17"/>
  <c r="BE145" i="17"/>
  <c r="BF145" i="17"/>
  <c r="BG145" i="17"/>
  <c r="BJ145" i="17"/>
  <c r="BK145" i="17"/>
  <c r="BE146" i="17"/>
  <c r="BF146" i="17"/>
  <c r="BG146" i="17"/>
  <c r="BJ146" i="17"/>
  <c r="BK146" i="17"/>
  <c r="BE147" i="17"/>
  <c r="BF147" i="17"/>
  <c r="BG147" i="17"/>
  <c r="BJ147" i="17"/>
  <c r="BK147" i="17"/>
  <c r="BE148" i="17"/>
  <c r="BF148" i="17"/>
  <c r="BG148" i="17"/>
  <c r="BJ148" i="17"/>
  <c r="BK148" i="17"/>
  <c r="BE149" i="17"/>
  <c r="BF149" i="17"/>
  <c r="BG149" i="17"/>
  <c r="BJ149" i="17"/>
  <c r="BK149" i="17"/>
  <c r="BE150" i="17"/>
  <c r="BF150" i="17"/>
  <c r="BG150" i="17"/>
  <c r="BJ150" i="17"/>
  <c r="BK150" i="17"/>
  <c r="Q156" i="14" l="1"/>
  <c r="P15" i="14"/>
  <c r="Q15" i="14"/>
  <c r="P16" i="14"/>
  <c r="Q16" i="14"/>
  <c r="P17" i="14"/>
  <c r="Q17" i="14"/>
  <c r="P18" i="14"/>
  <c r="Q18" i="14"/>
  <c r="P19" i="14"/>
  <c r="Q19" i="14"/>
  <c r="P20" i="14"/>
  <c r="Q20" i="14"/>
  <c r="P21" i="14"/>
  <c r="Q21" i="14"/>
  <c r="P22" i="14"/>
  <c r="Q22" i="14"/>
  <c r="P23" i="14"/>
  <c r="Q23" i="14"/>
  <c r="P24" i="14"/>
  <c r="Q24" i="14"/>
  <c r="P25" i="14"/>
  <c r="Q25" i="14"/>
  <c r="P26" i="14"/>
  <c r="Q26" i="14"/>
  <c r="P27" i="14"/>
  <c r="Q27" i="14"/>
  <c r="P28" i="14"/>
  <c r="Q28" i="14"/>
  <c r="P29" i="14"/>
  <c r="Q29" i="14"/>
  <c r="P30" i="14"/>
  <c r="Q30" i="14"/>
  <c r="P31" i="14"/>
  <c r="Q31" i="14"/>
  <c r="P32" i="14"/>
  <c r="Q32" i="14"/>
  <c r="P33" i="14"/>
  <c r="Q33" i="14"/>
  <c r="P34" i="14"/>
  <c r="Q34" i="14"/>
  <c r="P35" i="14"/>
  <c r="Q35" i="14"/>
  <c r="P36" i="14"/>
  <c r="Q36" i="14"/>
  <c r="P37" i="14"/>
  <c r="Q37" i="14"/>
  <c r="P38" i="14"/>
  <c r="Q38" i="14"/>
  <c r="P39" i="14"/>
  <c r="Q39" i="14"/>
  <c r="P40" i="14"/>
  <c r="Q40" i="14"/>
  <c r="P41" i="14"/>
  <c r="Q41" i="14"/>
  <c r="P42" i="14"/>
  <c r="Q42" i="14"/>
  <c r="P43" i="14"/>
  <c r="Q43" i="14"/>
  <c r="P44" i="14"/>
  <c r="Q44" i="14"/>
  <c r="P45" i="14"/>
  <c r="Q45" i="14"/>
  <c r="P46" i="14"/>
  <c r="Q46" i="14"/>
  <c r="P47" i="14"/>
  <c r="Q47" i="14"/>
  <c r="P48" i="14"/>
  <c r="Q48" i="14"/>
  <c r="P49" i="14"/>
  <c r="Q49" i="14"/>
  <c r="P50" i="14"/>
  <c r="Q50" i="14"/>
  <c r="P51" i="14"/>
  <c r="Q51" i="14"/>
  <c r="P52" i="14"/>
  <c r="Q52" i="14"/>
  <c r="P53" i="14"/>
  <c r="Q53" i="14"/>
  <c r="P54" i="14"/>
  <c r="Q54" i="14"/>
  <c r="P55" i="14"/>
  <c r="Q55" i="14"/>
  <c r="P56" i="14"/>
  <c r="Q56" i="14"/>
  <c r="P57" i="14"/>
  <c r="Q57" i="14"/>
  <c r="P58" i="14"/>
  <c r="Q58" i="14"/>
  <c r="P59" i="14"/>
  <c r="Q59" i="14"/>
  <c r="P60" i="14"/>
  <c r="Q60" i="14"/>
  <c r="P61" i="14"/>
  <c r="Q61" i="14"/>
  <c r="P62" i="14"/>
  <c r="Q62" i="14"/>
  <c r="P63" i="14"/>
  <c r="Q63" i="14"/>
  <c r="P64" i="14"/>
  <c r="Q64" i="14"/>
  <c r="P65" i="14"/>
  <c r="Q65" i="14"/>
  <c r="P66" i="14"/>
  <c r="Q66" i="14"/>
  <c r="P67" i="14"/>
  <c r="Q67" i="14"/>
  <c r="P68" i="14"/>
  <c r="Q68" i="14"/>
  <c r="P69" i="14"/>
  <c r="Q69" i="14"/>
  <c r="P70" i="14"/>
  <c r="Q70" i="14"/>
  <c r="P71" i="14"/>
  <c r="Q71" i="14"/>
  <c r="P72" i="14"/>
  <c r="Q72" i="14"/>
  <c r="P73" i="14"/>
  <c r="Q73" i="14"/>
  <c r="P74" i="14"/>
  <c r="Q74" i="14"/>
  <c r="P75" i="14"/>
  <c r="Q75" i="14"/>
  <c r="P76" i="14"/>
  <c r="Q76" i="14"/>
  <c r="P77" i="14"/>
  <c r="Q77" i="14"/>
  <c r="P78" i="14"/>
  <c r="Q78" i="14"/>
  <c r="P79" i="14"/>
  <c r="Q79" i="14"/>
  <c r="P80" i="14"/>
  <c r="Q80" i="14"/>
  <c r="P81" i="14"/>
  <c r="Q81" i="14"/>
  <c r="P82" i="14"/>
  <c r="Q82" i="14"/>
  <c r="P83" i="14"/>
  <c r="Q83" i="14"/>
  <c r="P84" i="14"/>
  <c r="Q84" i="14"/>
  <c r="P85" i="14"/>
  <c r="Q85" i="14"/>
  <c r="P86" i="14"/>
  <c r="Q86" i="14"/>
  <c r="P87" i="14"/>
  <c r="Q87" i="14"/>
  <c r="P88" i="14"/>
  <c r="Q88" i="14"/>
  <c r="P89" i="14"/>
  <c r="Q89" i="14"/>
  <c r="P90" i="14"/>
  <c r="Q90" i="14"/>
  <c r="P91" i="14"/>
  <c r="Q91" i="14"/>
  <c r="P92" i="14"/>
  <c r="Q92" i="14"/>
  <c r="P93" i="14"/>
  <c r="Q93" i="14"/>
  <c r="P94" i="14"/>
  <c r="Q94" i="14"/>
  <c r="P95" i="14"/>
  <c r="Q95" i="14"/>
  <c r="P96" i="14"/>
  <c r="Q96" i="14"/>
  <c r="P97" i="14"/>
  <c r="Q97" i="14"/>
  <c r="P98" i="14"/>
  <c r="Q98" i="14"/>
  <c r="P99" i="14"/>
  <c r="Q99" i="14"/>
  <c r="P100" i="14"/>
  <c r="Q100" i="14"/>
  <c r="P101" i="14"/>
  <c r="Q101" i="14"/>
  <c r="P102" i="14"/>
  <c r="Q102" i="14"/>
  <c r="P103" i="14"/>
  <c r="Q103" i="14"/>
  <c r="P104" i="14"/>
  <c r="Q104" i="14"/>
  <c r="P105" i="14"/>
  <c r="Q105" i="14"/>
  <c r="P106" i="14"/>
  <c r="Q106" i="14"/>
  <c r="P107" i="14"/>
  <c r="Q107" i="14"/>
  <c r="P108" i="14"/>
  <c r="Q108" i="14"/>
  <c r="P109" i="14"/>
  <c r="Q109" i="14"/>
  <c r="P110" i="14"/>
  <c r="Q110" i="14"/>
  <c r="P111" i="14"/>
  <c r="Q111" i="14"/>
  <c r="P112" i="14"/>
  <c r="Q112" i="14"/>
  <c r="P113" i="14"/>
  <c r="Q113" i="14"/>
  <c r="P114" i="14"/>
  <c r="Q114" i="14"/>
  <c r="P115" i="14"/>
  <c r="Q115" i="14"/>
  <c r="P116" i="14"/>
  <c r="Q116" i="14"/>
  <c r="P117" i="14"/>
  <c r="Q117" i="14"/>
  <c r="P118" i="14"/>
  <c r="Q118" i="14"/>
  <c r="P119" i="14"/>
  <c r="Q119" i="14"/>
  <c r="P120" i="14"/>
  <c r="Q120" i="14"/>
  <c r="P121" i="14"/>
  <c r="Q121" i="14"/>
  <c r="P122" i="14"/>
  <c r="Q122" i="14"/>
  <c r="P123" i="14"/>
  <c r="Q123" i="14"/>
  <c r="P124" i="14"/>
  <c r="Q124" i="14"/>
  <c r="P125" i="14"/>
  <c r="Q125" i="14"/>
  <c r="P126" i="14"/>
  <c r="Q126" i="14"/>
  <c r="P127" i="14"/>
  <c r="Q127" i="14"/>
  <c r="P128" i="14"/>
  <c r="Q128" i="14"/>
  <c r="P129" i="14"/>
  <c r="Q129" i="14"/>
  <c r="P130" i="14"/>
  <c r="Q130" i="14"/>
  <c r="P131" i="14"/>
  <c r="Q131" i="14"/>
  <c r="P132" i="14"/>
  <c r="Q132" i="14"/>
  <c r="P133" i="14"/>
  <c r="Q133" i="14"/>
  <c r="P134" i="14"/>
  <c r="Q134" i="14"/>
  <c r="P135" i="14"/>
  <c r="Q135" i="14"/>
  <c r="P136" i="14"/>
  <c r="Q136" i="14"/>
  <c r="P137" i="14"/>
  <c r="Q137" i="14"/>
  <c r="P138" i="14"/>
  <c r="Q138" i="14"/>
  <c r="P139" i="14"/>
  <c r="Q139" i="14"/>
  <c r="P140" i="14"/>
  <c r="Q140" i="14"/>
  <c r="P141" i="14"/>
  <c r="Q141" i="14"/>
  <c r="P142" i="14"/>
  <c r="Q142" i="14"/>
  <c r="P143" i="14"/>
  <c r="Q143" i="14"/>
  <c r="P144" i="14"/>
  <c r="Q144" i="14"/>
  <c r="P145" i="14"/>
  <c r="Q145" i="14"/>
  <c r="P146" i="14"/>
  <c r="Q146" i="14"/>
  <c r="P147" i="14"/>
  <c r="Q147" i="14"/>
  <c r="P148" i="14"/>
  <c r="Q148" i="14"/>
  <c r="P149" i="14"/>
  <c r="Q149" i="14"/>
  <c r="P150" i="14"/>
  <c r="Q150" i="14"/>
  <c r="AA151" i="17"/>
  <c r="N151" i="17"/>
  <c r="BK59" i="17" l="1"/>
  <c r="BK51" i="17"/>
  <c r="BJ43" i="17"/>
  <c r="BK58" i="17"/>
  <c r="BK50" i="17"/>
  <c r="BJ42" i="17"/>
  <c r="BK65" i="17"/>
  <c r="BK57" i="17"/>
  <c r="BK49" i="17"/>
  <c r="BJ41" i="17"/>
  <c r="BK56" i="17"/>
  <c r="BJ48" i="17"/>
  <c r="BJ40" i="17"/>
  <c r="BK55" i="17"/>
  <c r="BK47" i="17"/>
  <c r="BK62" i="17"/>
  <c r="BK54" i="17"/>
  <c r="BJ46" i="17"/>
  <c r="BK64" i="17"/>
  <c r="BK61" i="17"/>
  <c r="BK53" i="17"/>
  <c r="BJ45" i="17"/>
  <c r="BK63" i="17"/>
  <c r="BK60" i="17"/>
  <c r="BK52" i="17"/>
  <c r="BJ44" i="17"/>
  <c r="BK144" i="17"/>
  <c r="J151" i="14" l="1"/>
  <c r="K151" i="14"/>
  <c r="Q151" i="14" s="1"/>
  <c r="O151" i="14"/>
  <c r="P151" i="14"/>
  <c r="J152" i="14"/>
  <c r="K152" i="14"/>
  <c r="Q152" i="14" s="1"/>
  <c r="O152" i="14"/>
  <c r="P152" i="14"/>
  <c r="J153" i="14"/>
  <c r="K153" i="14"/>
  <c r="Q153" i="14" s="1"/>
  <c r="O153" i="14"/>
  <c r="P153" i="14"/>
  <c r="J154" i="14"/>
  <c r="K154" i="14"/>
  <c r="Q154" i="14" s="1"/>
  <c r="O154" i="14"/>
  <c r="P154" i="14"/>
  <c r="J155" i="14"/>
  <c r="K155" i="14"/>
  <c r="Q155" i="14" s="1"/>
  <c r="O155" i="14"/>
  <c r="P155" i="14"/>
  <c r="AJ13" i="17" l="1"/>
  <c r="AI13" i="17"/>
  <c r="BK36" i="17" l="1"/>
  <c r="BG36" i="17"/>
  <c r="BF36" i="17"/>
  <c r="BE36" i="17"/>
  <c r="BK35" i="17"/>
  <c r="BG35" i="17"/>
  <c r="BF35" i="17"/>
  <c r="BE35" i="17"/>
  <c r="BK34" i="17"/>
  <c r="BG34" i="17"/>
  <c r="BF34" i="17"/>
  <c r="BE34" i="17"/>
  <c r="BK33" i="17"/>
  <c r="BG33" i="17"/>
  <c r="BF33" i="17"/>
  <c r="BE33" i="17"/>
  <c r="BK32" i="17"/>
  <c r="BG32" i="17"/>
  <c r="BF32" i="17"/>
  <c r="BE32" i="17"/>
  <c r="BK31" i="17"/>
  <c r="BG31" i="17"/>
  <c r="BF31" i="17"/>
  <c r="BE31" i="17"/>
  <c r="BK30" i="17"/>
  <c r="BG30" i="17"/>
  <c r="BF30" i="17"/>
  <c r="BE30" i="17"/>
  <c r="BK29" i="17"/>
  <c r="BG29" i="17"/>
  <c r="BF29" i="17"/>
  <c r="BE29" i="17"/>
  <c r="BJ28" i="17"/>
  <c r="BG28" i="17"/>
  <c r="BF28" i="17"/>
  <c r="BE28" i="17"/>
  <c r="BJ27" i="17"/>
  <c r="BG27" i="17"/>
  <c r="BF27" i="17"/>
  <c r="BE27" i="17"/>
  <c r="BG26" i="17"/>
  <c r="BF26" i="17"/>
  <c r="BE26" i="17"/>
  <c r="BG25" i="17"/>
  <c r="BF25" i="17"/>
  <c r="BE25" i="17"/>
  <c r="F4" i="14"/>
  <c r="P5" i="14"/>
  <c r="P2" i="14"/>
  <c r="BE13" i="17"/>
  <c r="BE16" i="17"/>
  <c r="BE17" i="17"/>
  <c r="BE18" i="17"/>
  <c r="BE14" i="17"/>
  <c r="BE15" i="17"/>
  <c r="BE19" i="17"/>
  <c r="BE20" i="17"/>
  <c r="BE21" i="17"/>
  <c r="BE22" i="17"/>
  <c r="BE23" i="17"/>
  <c r="BE24" i="17"/>
  <c r="BE37" i="17"/>
  <c r="BE38" i="17"/>
  <c r="BE39" i="17"/>
  <c r="BG13" i="17"/>
  <c r="BF13" i="17"/>
  <c r="Q186" i="17"/>
  <c r="Q185" i="17"/>
  <c r="Q184" i="17"/>
  <c r="BF20" i="17"/>
  <c r="BF21" i="17"/>
  <c r="BF22" i="17"/>
  <c r="BF23" i="17"/>
  <c r="BF24" i="17"/>
  <c r="BF37" i="17"/>
  <c r="BF38" i="17"/>
  <c r="BF39" i="17"/>
  <c r="BF15" i="17"/>
  <c r="BF16" i="17"/>
  <c r="BF17" i="17"/>
  <c r="BF18" i="17"/>
  <c r="BF19" i="17"/>
  <c r="T12" i="17"/>
  <c r="L151" i="17"/>
  <c r="U12" i="17"/>
  <c r="V12" i="17"/>
  <c r="W12" i="17"/>
  <c r="AH11" i="17" s="1"/>
  <c r="X12" i="17"/>
  <c r="Y12" i="17"/>
  <c r="BK17" i="17"/>
  <c r="Z12" i="17"/>
  <c r="AK13" i="17"/>
  <c r="AN13" i="17"/>
  <c r="BR14" i="17" s="1"/>
  <c r="AQ13" i="17"/>
  <c r="BG14" i="17"/>
  <c r="BK14" i="17"/>
  <c r="BG15" i="17"/>
  <c r="BG16" i="17"/>
  <c r="BG17" i="17"/>
  <c r="BG18" i="17"/>
  <c r="BG19" i="17"/>
  <c r="BG20" i="17"/>
  <c r="BG21" i="17"/>
  <c r="BG22" i="17"/>
  <c r="BG23" i="17"/>
  <c r="BG24" i="17"/>
  <c r="BG37" i="17"/>
  <c r="BK37" i="17"/>
  <c r="BG38" i="17"/>
  <c r="BK38" i="17"/>
  <c r="BG39" i="17"/>
  <c r="BK39" i="17"/>
  <c r="G151" i="17"/>
  <c r="H151" i="17"/>
  <c r="I151" i="17"/>
  <c r="J151" i="17"/>
  <c r="K151" i="17"/>
  <c r="M151" i="17"/>
  <c r="F185" i="17"/>
  <c r="F40" i="49" s="1"/>
  <c r="O151" i="17"/>
  <c r="F186" i="17" s="1"/>
  <c r="F41" i="49" s="1"/>
  <c r="P151" i="17"/>
  <c r="F187" i="17" s="1"/>
  <c r="F42" i="49" s="1"/>
  <c r="R151" i="17"/>
  <c r="F190" i="17" s="1"/>
  <c r="F44" i="49" s="1"/>
  <c r="I185" i="17"/>
  <c r="L40" i="49" s="1"/>
  <c r="AB151" i="17"/>
  <c r="AC151" i="17"/>
  <c r="I187" i="17" s="1"/>
  <c r="L42" i="49" s="1"/>
  <c r="AE151" i="17"/>
  <c r="I190" i="17" s="1"/>
  <c r="L44" i="49" s="1"/>
  <c r="BK13" i="17"/>
  <c r="X44" i="49" l="1"/>
  <c r="U44" i="49"/>
  <c r="U40" i="49"/>
  <c r="X40" i="49"/>
  <c r="X42" i="49"/>
  <c r="U42" i="49"/>
  <c r="B13" i="49"/>
  <c r="B22" i="49"/>
  <c r="B23" i="49"/>
  <c r="B14" i="49"/>
  <c r="B24" i="49"/>
  <c r="B15" i="49"/>
  <c r="P154" i="17"/>
  <c r="P159" i="17" s="1"/>
  <c r="F184" i="17"/>
  <c r="F191" i="17" s="1"/>
  <c r="BF151" i="17"/>
  <c r="BE151" i="17"/>
  <c r="V184" i="17" s="1"/>
  <c r="F13" i="49" s="1"/>
  <c r="BG151" i="17"/>
  <c r="L190" i="17"/>
  <c r="N190" i="17"/>
  <c r="BQ16" i="17"/>
  <c r="BQ15" i="17"/>
  <c r="BQ14" i="17"/>
  <c r="BS15" i="17"/>
  <c r="BS14" i="17"/>
  <c r="BS16" i="17"/>
  <c r="BS13" i="17"/>
  <c r="BT16" i="17"/>
  <c r="BT13" i="17"/>
  <c r="BT15" i="17"/>
  <c r="BT14" i="17"/>
  <c r="BR16" i="17"/>
  <c r="BR15" i="17"/>
  <c r="BR13" i="17"/>
  <c r="I186" i="17"/>
  <c r="L41" i="49" s="1"/>
  <c r="BJ26" i="17"/>
  <c r="BJ21" i="17"/>
  <c r="BK15" i="17"/>
  <c r="BJ18" i="17"/>
  <c r="BJ22" i="17"/>
  <c r="BJ23" i="17"/>
  <c r="BJ17" i="17"/>
  <c r="BJ24" i="17"/>
  <c r="BJ16" i="17"/>
  <c r="BJ19" i="17"/>
  <c r="BJ25" i="17"/>
  <c r="BJ20" i="17"/>
  <c r="BQ13" i="17"/>
  <c r="AS13" i="17"/>
  <c r="AW13" i="17"/>
  <c r="AO13" i="17"/>
  <c r="BK23" i="17"/>
  <c r="BK24" i="17"/>
  <c r="BK22" i="17"/>
  <c r="BJ15" i="17"/>
  <c r="BJ35" i="17"/>
  <c r="BJ39" i="17"/>
  <c r="BK19" i="17"/>
  <c r="BK21" i="17"/>
  <c r="BJ34" i="17"/>
  <c r="BK16" i="17"/>
  <c r="BK20" i="17"/>
  <c r="BJ31" i="17"/>
  <c r="BJ38" i="17"/>
  <c r="BK18" i="17"/>
  <c r="BJ37" i="17"/>
  <c r="BJ30" i="17"/>
  <c r="BJ33" i="17"/>
  <c r="BJ29" i="17"/>
  <c r="BK26" i="17"/>
  <c r="BK25" i="17"/>
  <c r="BK28" i="17"/>
  <c r="BK27" i="17"/>
  <c r="BJ32" i="17"/>
  <c r="BJ36" i="17"/>
  <c r="BJ13" i="17"/>
  <c r="T151" i="17"/>
  <c r="W151" i="17"/>
  <c r="X151" i="17"/>
  <c r="Y151" i="17"/>
  <c r="BJ14" i="17"/>
  <c r="Z151" i="17"/>
  <c r="V151" i="17"/>
  <c r="L187" i="17"/>
  <c r="N185" i="17"/>
  <c r="N187" i="17"/>
  <c r="L185" i="17"/>
  <c r="U151" i="17"/>
  <c r="X41" i="49" l="1"/>
  <c r="U41" i="49"/>
  <c r="X13" i="49"/>
  <c r="U13" i="49"/>
  <c r="F39" i="49"/>
  <c r="U154" i="17"/>
  <c r="U159" i="17" s="1"/>
  <c r="Y159" i="17" s="1"/>
  <c r="V186" i="17"/>
  <c r="F15" i="49" s="1"/>
  <c r="V185" i="17"/>
  <c r="F14" i="49" s="1"/>
  <c r="BK151" i="17"/>
  <c r="Y186" i="17" s="1"/>
  <c r="L15" i="49" s="1"/>
  <c r="BJ151" i="17"/>
  <c r="Y185" i="17" s="1"/>
  <c r="L14" i="49" s="1"/>
  <c r="BQ18" i="17"/>
  <c r="AQ154" i="17" s="1"/>
  <c r="L186" i="17"/>
  <c r="BT19" i="17"/>
  <c r="AT157" i="17" s="1"/>
  <c r="N186" i="17"/>
  <c r="BR18" i="17"/>
  <c r="AQ155" i="17" s="1"/>
  <c r="BS18" i="17"/>
  <c r="AQ156" i="17" s="1"/>
  <c r="L188" i="17"/>
  <c r="N188" i="17"/>
  <c r="BQ19" i="17"/>
  <c r="AT154" i="17" s="1"/>
  <c r="BS19" i="17"/>
  <c r="AT156" i="17" s="1"/>
  <c r="BT18" i="17"/>
  <c r="AQ157" i="17" s="1"/>
  <c r="BR19" i="17"/>
  <c r="AT155" i="17" s="1"/>
  <c r="I184" i="17"/>
  <c r="I191" i="17" s="1"/>
  <c r="L191" i="17" s="1"/>
  <c r="AQ159" i="17" l="1"/>
  <c r="AT159" i="17"/>
  <c r="N191" i="17"/>
  <c r="U15" i="49"/>
  <c r="X15" i="49"/>
  <c r="L39" i="49"/>
  <c r="X14" i="49"/>
  <c r="U14" i="49"/>
  <c r="V187" i="17"/>
  <c r="Y187" i="17"/>
  <c r="AD184" i="17"/>
  <c r="AC184" i="17"/>
  <c r="AC186" i="17"/>
  <c r="AD185" i="17"/>
  <c r="AD186" i="17"/>
  <c r="AC185" i="17"/>
  <c r="L184" i="17"/>
  <c r="N184" i="17"/>
  <c r="AX159" i="17" l="1"/>
  <c r="U39" i="49"/>
  <c r="X39" i="49"/>
  <c r="X16" i="49"/>
  <c r="AC187" i="17"/>
  <c r="AD187" i="17"/>
</calcChain>
</file>

<file path=xl/sharedStrings.xml><?xml version="1.0" encoding="utf-8"?>
<sst xmlns="http://schemas.openxmlformats.org/spreadsheetml/2006/main" count="1285" uniqueCount="639">
  <si>
    <t>PLANIFICACIÓN DEL TALENTO HUMANO</t>
  </si>
  <si>
    <t>N°</t>
  </si>
  <si>
    <t>Unidad administrativa</t>
  </si>
  <si>
    <t>Grupo ocupacional</t>
  </si>
  <si>
    <t>SP5</t>
  </si>
  <si>
    <t>RMU</t>
  </si>
  <si>
    <t>Cédula</t>
  </si>
  <si>
    <t>Rol</t>
  </si>
  <si>
    <t>Puesto institucional</t>
  </si>
  <si>
    <t xml:space="preserve">Apellidos y Nombres </t>
  </si>
  <si>
    <t>Número de puestos</t>
  </si>
  <si>
    <t>R.M.U</t>
  </si>
  <si>
    <t>Vigencia</t>
  </si>
  <si>
    <t>SP6</t>
  </si>
  <si>
    <t>SP7</t>
  </si>
  <si>
    <t>SP8</t>
  </si>
  <si>
    <t>SP9</t>
  </si>
  <si>
    <t>ROL</t>
  </si>
  <si>
    <t>GRUPO OCUPACIONAL</t>
  </si>
  <si>
    <t>Ejecución y coordinación de procesos</t>
  </si>
  <si>
    <t>Ejecución y supervisión de procesos</t>
  </si>
  <si>
    <t xml:space="preserve">Ejecución de procesos </t>
  </si>
  <si>
    <t xml:space="preserve">Ejecución de procesos de apoyo y tecnológico </t>
  </si>
  <si>
    <t>Apoyo administrativo</t>
  </si>
  <si>
    <t>Servidor Público de Apoyo 1</t>
  </si>
  <si>
    <t>Servidor Público de Apoyo 2</t>
  </si>
  <si>
    <t>Servidor Público de Apoyo 3</t>
  </si>
  <si>
    <t>Servidor Público de Apoyo 4</t>
  </si>
  <si>
    <t>Servidor Público 1</t>
  </si>
  <si>
    <t>Servidor Público 2</t>
  </si>
  <si>
    <t>Servidor Público 3</t>
  </si>
  <si>
    <t>Servidor Público 4</t>
  </si>
  <si>
    <t>Servidor Público 5</t>
  </si>
  <si>
    <t>Servidor Público 6</t>
  </si>
  <si>
    <t>Servidor Público 7</t>
  </si>
  <si>
    <t>Servidor Público 8</t>
  </si>
  <si>
    <t>Servidor Público 9</t>
  </si>
  <si>
    <t>Servidor Público 10</t>
  </si>
  <si>
    <t>Servidor Público 11</t>
  </si>
  <si>
    <t>Servidor Público 12</t>
  </si>
  <si>
    <t>Servidor Público 13</t>
  </si>
  <si>
    <t>Servidor Público 14</t>
  </si>
  <si>
    <t>GRADO</t>
  </si>
  <si>
    <t>SP1</t>
  </si>
  <si>
    <t>SP2</t>
  </si>
  <si>
    <t>SPA1</t>
  </si>
  <si>
    <t>SPA2</t>
  </si>
  <si>
    <t>SPA3</t>
  </si>
  <si>
    <t>SPA4</t>
  </si>
  <si>
    <t>SP3</t>
  </si>
  <si>
    <t>SP4</t>
  </si>
  <si>
    <t>SP10</t>
  </si>
  <si>
    <t>SP11</t>
  </si>
  <si>
    <t>SP12</t>
  </si>
  <si>
    <t>SP13</t>
  </si>
  <si>
    <t>SP14</t>
  </si>
  <si>
    <t>INSTITUCIÓN:</t>
  </si>
  <si>
    <t>PARTIDA GENERAL:</t>
  </si>
  <si>
    <t>Partida individual</t>
  </si>
  <si>
    <t>Tipo de traspaso</t>
  </si>
  <si>
    <t xml:space="preserve">Código: </t>
  </si>
  <si>
    <t>Página:</t>
  </si>
  <si>
    <t xml:space="preserve">Versión: </t>
  </si>
  <si>
    <t xml:space="preserve">Fecha: </t>
  </si>
  <si>
    <t>Fecha:</t>
  </si>
  <si>
    <t xml:space="preserve">Página: </t>
  </si>
  <si>
    <t xml:space="preserve"> Unidad interna o
institución de destino</t>
  </si>
  <si>
    <t>Versión:</t>
  </si>
  <si>
    <t>GRUPO OCUPACIONAL REDUCIDO</t>
  </si>
  <si>
    <t>LOSEP</t>
  </si>
  <si>
    <t>NOMBRE DEL DOCUMENTO</t>
  </si>
  <si>
    <t>CÓDIGO</t>
  </si>
  <si>
    <t>FIRMA</t>
  </si>
  <si>
    <t>BRECHA</t>
  </si>
  <si>
    <t>BRECHA  INSTITUCIONAL GENERAL</t>
  </si>
  <si>
    <t>SITUACIÓN PROPUESTA</t>
  </si>
  <si>
    <t xml:space="preserve">SITUACIÓN ACTUAL </t>
  </si>
  <si>
    <t>PROCESOS</t>
  </si>
  <si>
    <t>BRECHA INSTITUCIONAL GENERAL</t>
  </si>
  <si>
    <t>NIVEL TERRITORIAL:</t>
  </si>
  <si>
    <t>TIPOLOGÍA:</t>
  </si>
  <si>
    <t xml:space="preserve">                     </t>
  </si>
  <si>
    <t>Código:</t>
  </si>
  <si>
    <t>Gobernante</t>
  </si>
  <si>
    <t>Nivel Jerárquico Superior</t>
  </si>
  <si>
    <t>PROCESO</t>
  </si>
  <si>
    <t>RESPONSABLE DE LA UATH INSTITUCIONAL</t>
  </si>
  <si>
    <t>NÚMERO DE SERVIDORES Y TRABAJADORES TOTAL INSTITUCIÓN:</t>
  </si>
  <si>
    <t>NÚMERO DE SERVIDORES:</t>
  </si>
  <si>
    <t>Dirección</t>
  </si>
  <si>
    <t>Observaciones</t>
  </si>
  <si>
    <t>Brecha</t>
  </si>
  <si>
    <t>Proceso</t>
  </si>
  <si>
    <t>CLASIFICACIÓN POR PROCESO PROPUESTO</t>
  </si>
  <si>
    <t>Clasificación</t>
  </si>
  <si>
    <t>N° De Puestos Bajo el Rol de:</t>
  </si>
  <si>
    <t>N° De Puestos de Nivel Jerárquico Superior</t>
  </si>
  <si>
    <t>SITUACIÓN ACTUAL</t>
  </si>
  <si>
    <t>ESTRUCTURA ORGÁNICA INSTITUCIONAL</t>
  </si>
  <si>
    <t>FECHA:</t>
  </si>
  <si>
    <t>TIPOLOGÍAS</t>
  </si>
  <si>
    <t>No.</t>
  </si>
  <si>
    <t>______________________________________________
Responsable de la UATH</t>
  </si>
  <si>
    <t>TOTAL TRASLADOS</t>
  </si>
  <si>
    <t>Apellidos y nombres</t>
  </si>
  <si>
    <t>TOTAL CONTRATOS OCASIONALES</t>
  </si>
  <si>
    <t>semaforización</t>
  </si>
  <si>
    <t>ó</t>
  </si>
  <si>
    <t>ñ</t>
  </si>
  <si>
    <t>ò</t>
  </si>
  <si>
    <t>CAMPOS DE GESTIÓN</t>
  </si>
  <si>
    <t>Grado</t>
  </si>
  <si>
    <t>ANÁLISIS DE BRECHAS POR ROL</t>
  </si>
  <si>
    <t>Traslados administrativos institucionales</t>
  </si>
  <si>
    <t>Contratos de servicios ocasionales</t>
  </si>
  <si>
    <t>Habilitación de puestos vacantes</t>
  </si>
  <si>
    <t>Creación de puestos</t>
  </si>
  <si>
    <t>Desvinculaciones de personal</t>
  </si>
  <si>
    <t xml:space="preserve">APELLIDOS Y NOMBRES: </t>
  </si>
  <si>
    <t>TOTAL BRECHA</t>
  </si>
  <si>
    <t>OTROS REGÍMENES ESPECIALES:</t>
  </si>
  <si>
    <t>NIVEL</t>
  </si>
  <si>
    <t>Clasificación por proceso</t>
  </si>
  <si>
    <t>TOTAL INSTITUCIONAL</t>
  </si>
  <si>
    <t>Comisiones de servicios en otras instituciones</t>
  </si>
  <si>
    <t>TOTAL N° CAMPOS DE GESTIÓN</t>
  </si>
  <si>
    <t>N° CAMPOS DE GESTIÓN</t>
  </si>
  <si>
    <t>MATRIZ DE PLANIFICACIÓN DEL TALENTO HUMANO POR NIVELES TERRITORIALES</t>
  </si>
  <si>
    <t>PUESTO:</t>
  </si>
  <si>
    <t>TOTAL CAMPOS DE GESTIÓN DEL TALENTO HUMANO</t>
  </si>
  <si>
    <t>CARGO:</t>
  </si>
  <si>
    <t>BRECHA POR TERRITORIO</t>
  </si>
  <si>
    <t>TOTAL CAMPOS DE GESTIÓN POR TERRITORIO</t>
  </si>
  <si>
    <t>Jubilación por invalidez</t>
  </si>
  <si>
    <t>LISTA DE ASIGNACIONES PARA CONTRATOS DE SERVICIOS OCASIONALES</t>
  </si>
  <si>
    <t>LISTA DE ASIGNACIONES PARA CREACIONES DE PUESTOS</t>
  </si>
  <si>
    <t xml:space="preserve">LISTA DE ASIGNACIONES PARA SUPRESIONES DE PUESTOS </t>
  </si>
  <si>
    <t>LISTA DE ASIGNACIONES PARA DESVINCULACIONES DE PERSONAL</t>
  </si>
  <si>
    <t>Lista de asignaciones para traslados administrativos a otras unidades o procesos internos</t>
  </si>
  <si>
    <t>Lista de asignaciones para contratos de servicios ocasionales</t>
  </si>
  <si>
    <t xml:space="preserve">Lista de asignaciones para habilitación de partidas vacantes </t>
  </si>
  <si>
    <t>Lista de asignaciones para creaciones de puestos</t>
  </si>
  <si>
    <t xml:space="preserve">Lista de asignaciones para supresiones de puestos </t>
  </si>
  <si>
    <t>Lista de asignaciones para desvinculaciones de personal</t>
  </si>
  <si>
    <t>Estratégico</t>
  </si>
  <si>
    <t>Partida presupuestaria</t>
  </si>
  <si>
    <t>CAMPOS DE GESTIÓN DEL TALENTO HUMANO</t>
  </si>
  <si>
    <t>Lista de asignaciones para traspasos a otras instituciones</t>
  </si>
  <si>
    <t>REPORTE DE DIAGNÓSTICO INSTITUCIONAL</t>
  </si>
  <si>
    <t>PRO-MDT-PTH-01 FOR 09 EXT</t>
  </si>
  <si>
    <t>PRO-MDT-PTH-01 FOR 10 EXT</t>
  </si>
  <si>
    <t>PRO-MDT-PTH-01 FOR 11 EXT</t>
  </si>
  <si>
    <t>PRO-MDT-PTH-01 FOR 12 EXT</t>
  </si>
  <si>
    <t>PRO-MDT-PTH-01 FOR 13 EXT</t>
  </si>
  <si>
    <t>PRO-MDT-PTH-01 FOR 14 EXT</t>
  </si>
  <si>
    <t>PRO-MDT-PTH-01 FOR 15 EXT</t>
  </si>
  <si>
    <t xml:space="preserve"> AUTORIDAD NOMINADORA</t>
  </si>
  <si>
    <t>DETALLE (Zonal/Distrito/Circuito/ o sus equivalentes):</t>
  </si>
  <si>
    <t>ZONAL O SU EQUIVALENTE</t>
  </si>
  <si>
    <t>CENTRAL O SU EQUIVALENTE</t>
  </si>
  <si>
    <t>Sustantivo</t>
  </si>
  <si>
    <t>Adjetivo</t>
  </si>
  <si>
    <t>Fecha</t>
  </si>
  <si>
    <t>INFORME DE OPTIMIZACIÓN Y RACIONALIZACIÓN POR NIVEL TERRITORIAL</t>
  </si>
  <si>
    <t xml:space="preserve">RESPONSABLE DE LA UATH </t>
  </si>
  <si>
    <r>
      <t xml:space="preserve">Desde
</t>
    </r>
    <r>
      <rPr>
        <sz val="6.5"/>
        <rFont val="Century Gothic"/>
        <family val="2"/>
      </rPr>
      <t>(aa/mm/dd)</t>
    </r>
  </si>
  <si>
    <r>
      <t xml:space="preserve">Hasta
</t>
    </r>
    <r>
      <rPr>
        <sz val="6.5"/>
        <rFont val="Century Gothic"/>
        <family val="2"/>
      </rPr>
      <t>(aa/mm/dd)</t>
    </r>
  </si>
  <si>
    <t>DISTRITAL O SU EQUIVALENTE</t>
  </si>
  <si>
    <t>CIRCUITAL O SU EQUIVALENTE</t>
  </si>
  <si>
    <t>PRO-MDT-PTH-01 FOR 07 EXT</t>
  </si>
  <si>
    <t>PRO-MDT-PTH-01 FOR 16 EXT</t>
  </si>
  <si>
    <t xml:space="preserve"> </t>
  </si>
  <si>
    <t>Equivalentes:</t>
  </si>
  <si>
    <t>TOTAL</t>
  </si>
  <si>
    <t>Ejecución de procesos</t>
  </si>
  <si>
    <t>DETALLE (Zona/Circuito/Distrito o equivalentes):</t>
  </si>
  <si>
    <t>APELLIDOS Y NOMBRES:</t>
  </si>
  <si>
    <t>TOTAL GENERAL:</t>
  </si>
  <si>
    <t>DETALLE (Zonal/Distrito/Circuito/ o equivalentes):</t>
  </si>
  <si>
    <t xml:space="preserve"> 1 de 1</t>
  </si>
  <si>
    <t xml:space="preserve">Versión:  </t>
  </si>
  <si>
    <t>NO</t>
  </si>
  <si>
    <t>SI</t>
  </si>
  <si>
    <t>Técnico</t>
  </si>
  <si>
    <t>Privativo</t>
  </si>
  <si>
    <t>Alta desconcentración baja descentralización</t>
  </si>
  <si>
    <t>Alta descentralización baja desconcentración</t>
  </si>
  <si>
    <t>Sectores estratégicos</t>
  </si>
  <si>
    <t>Central</t>
  </si>
  <si>
    <t>Zonal</t>
  </si>
  <si>
    <t>Regional</t>
  </si>
  <si>
    <t>Provincial</t>
  </si>
  <si>
    <t>Distrital</t>
  </si>
  <si>
    <t>Cantonal</t>
  </si>
  <si>
    <t>Circuital</t>
  </si>
  <si>
    <t>Parroquial</t>
  </si>
  <si>
    <t>La situación actual presentada esta conformada por el siguiente número de servidores bajo la modalidad de:</t>
  </si>
  <si>
    <t>NOMBRAMIENTOS PROVISIONALES</t>
  </si>
  <si>
    <t>NOMBRAMIENTOS PERMANENTES</t>
  </si>
  <si>
    <t>NJS</t>
  </si>
  <si>
    <t>Contrato ocasional por:</t>
  </si>
  <si>
    <t>Habilitación de partidas:</t>
  </si>
  <si>
    <t>NÚMERO TOTAL DE PARTIDAS HABILITADAS CON CARGO AL RUBRO DE CONTRATOS OCASIONALES</t>
  </si>
  <si>
    <t>PARTIDA VACANTE HABILITADA SITUACIÓN ACTUAL</t>
  </si>
  <si>
    <t>Denominación de Puesto institucional</t>
  </si>
  <si>
    <t>FECHA</t>
  </si>
  <si>
    <t xml:space="preserve">CÓDIGO DE TRABAJO </t>
  </si>
  <si>
    <t>Habilitación de partida con cargo al rubro de contrato ocasional</t>
  </si>
  <si>
    <t>Requeridos</t>
  </si>
  <si>
    <t>Requerido</t>
  </si>
  <si>
    <t>Excedente</t>
  </si>
  <si>
    <t>TOTAL REQUERIDOS</t>
  </si>
  <si>
    <t>TOTAL EXCEDENTES</t>
  </si>
  <si>
    <t xml:space="preserve">Habilitación de partida por cierre de brecha </t>
  </si>
  <si>
    <t>Eliminación de partida</t>
  </si>
  <si>
    <t>Creación de partida</t>
  </si>
  <si>
    <t>Movimiento a realizar:
(Informativo)</t>
  </si>
  <si>
    <t>NÚMERO TOTAL DE PARTIDAS HABILITADAS POR CIERRE DE BRECHAS</t>
  </si>
  <si>
    <t>TOTAL DE HABILITACIONES DE PARTIDAS</t>
  </si>
  <si>
    <t>PROPUESTA DE REVISIÓN A LA CLASIFICACIÓN DE PARTIDA VACANTE</t>
  </si>
  <si>
    <t>Administrativo</t>
  </si>
  <si>
    <t>Ejecución de procesos de apoyo</t>
  </si>
  <si>
    <t>Administraivo</t>
  </si>
  <si>
    <t xml:space="preserve">      Administrativo</t>
  </si>
  <si>
    <t>Revisión de partidas vacantes</t>
  </si>
  <si>
    <t>Partida vacante</t>
  </si>
  <si>
    <t>Partida ocupada</t>
  </si>
  <si>
    <t>VACANTES:</t>
  </si>
  <si>
    <t>Unidad Administrativa</t>
  </si>
  <si>
    <t>DATOS</t>
  </si>
  <si>
    <t xml:space="preserve">Ejecución de procesos de apoyo </t>
  </si>
  <si>
    <t>Revisión de partida por diferencia de brecha</t>
  </si>
  <si>
    <t>Revisión de partida con cargo a rubro de contrato ocasional</t>
  </si>
  <si>
    <t>NÚMERO TOTAL DE PARTIDAS SUJETAS A REVISIÓN DE PARTIDA POR DIFERENCIA DE BRECHA</t>
  </si>
  <si>
    <t>NÚMERO TOTAL DE PARTIDAS SUJETAS A REVISIÓN DE PARTIDA CON CARGO A RUBRO DE CONTRATO OCASIONAL</t>
  </si>
  <si>
    <t>* Número total de revisiones a la clasificación con cargo al rubro de contratos de servicios ocasionales</t>
  </si>
  <si>
    <t>FECHA CON CORTE A:</t>
  </si>
  <si>
    <t>Partida en litigio</t>
  </si>
  <si>
    <t>Servicios</t>
  </si>
  <si>
    <t>Excedentes</t>
  </si>
  <si>
    <t>DIFERENCIA EN PRESUPUESTO (CÁLCULO TOTAL PARTIDAS REVISADAS)</t>
  </si>
  <si>
    <t>partida vacante titular en comisión de servicio, encargo u otros</t>
  </si>
  <si>
    <t>* Número total de partidas habilitadas por diferencia de brechas</t>
  </si>
  <si>
    <t>* Número total de partidas con cargo al rubro de contratos de servicios ocasionales</t>
  </si>
  <si>
    <t>AÑO - 2019</t>
  </si>
  <si>
    <t>NO CSO - D. T. Décima Cuarta - 12 meses al 13/09/2017 NO presenta solicitud de creación hasta el 18/07/2018</t>
  </si>
  <si>
    <t>Responsable de la UATH</t>
  </si>
  <si>
    <t>NÚMERO TOTAL ELIMINACIÓN DE PARTIDAS</t>
  </si>
  <si>
    <t>NÚMERO TOTAL DE CREACIÓN DE PARTIDAS POR DIFERENCIA DE BRECHA</t>
  </si>
  <si>
    <t>TOTAL INDEMNIZACIONES:</t>
  </si>
  <si>
    <t>SBU</t>
  </si>
  <si>
    <t>AÑOS</t>
  </si>
  <si>
    <t>Monto de la indemnización</t>
  </si>
  <si>
    <t>Años de servicio en el sector público</t>
  </si>
  <si>
    <t>Número de Imposiciones en el Sector Público</t>
  </si>
  <si>
    <t>año</t>
  </si>
  <si>
    <t>Fecha de Salida</t>
  </si>
  <si>
    <t>Partida individual a suprimirse</t>
  </si>
  <si>
    <t xml:space="preserve"> Unidad administrativa</t>
  </si>
  <si>
    <t>Apellidos y Nombres</t>
  </si>
  <si>
    <t xml:space="preserve">TOTAL DE COSTO REMUNERATIVO:    </t>
  </si>
  <si>
    <t>TOTAL DE CREACIONES</t>
  </si>
  <si>
    <t>Creación por:</t>
  </si>
  <si>
    <t>Total Costo</t>
  </si>
  <si>
    <t>Aporte patronal</t>
  </si>
  <si>
    <t>Fondos de reserva</t>
  </si>
  <si>
    <t>Décimo cuarto</t>
  </si>
  <si>
    <t>Décimo tercero</t>
  </si>
  <si>
    <t>R.M.U  anual</t>
  </si>
  <si>
    <t>COSTO REMUNERATIVO ANUAL</t>
  </si>
  <si>
    <t>N° De puestos</t>
  </si>
  <si>
    <t>* Número total de Jubilación Obligatoria 70 años</t>
  </si>
  <si>
    <t>* Número total eliminación de partidas</t>
  </si>
  <si>
    <t>* Número total de creación de partidas por diferencia de brecha</t>
  </si>
  <si>
    <t>1. Nombre de la institución</t>
  </si>
  <si>
    <t>2. Nivel de desconcentración (planta Central o desconcentrado)</t>
  </si>
  <si>
    <t xml:space="preserve">3. Tipología institucional </t>
  </si>
  <si>
    <t>4. Partida general</t>
  </si>
  <si>
    <t>5. Partida individual</t>
  </si>
  <si>
    <t>TOTAL GENERAL DESVINCULACIONES</t>
  </si>
  <si>
    <t>JUBILACIÓN ESPECIAL POR VEJEZ (DISCAPACIDAD)</t>
  </si>
  <si>
    <t>SUBTOTAL DE JUBILACIÓN NO OBLIGATORIA DISCAPACIDAD</t>
  </si>
  <si>
    <t>COMPENSACIÓN DE RETIRO POR JUBILACIÓN POR INVALIDEZ</t>
  </si>
  <si>
    <t>SUBTOTAL DE JUBILACIÓN NO OBLIGATORIA DESDE 60 AÑOS HASTA 69 AÑOS</t>
  </si>
  <si>
    <t>COMPENSACIÓN DE RETIRO POR JUBILACIÓN OBLIGATORIA 70 AÑOS</t>
  </si>
  <si>
    <t>SUBTOTAL DE JUBILACIÓN OBLIGATORIA INVALIDEZ</t>
  </si>
  <si>
    <t>COMPENSACIÓN DE RETIRO POR JUBILACIÓN NO OBLIGATORIA</t>
  </si>
  <si>
    <t>SUBTOTAL DE JUBILACIÓN OBLIGATORIA 70 AÑOS</t>
  </si>
  <si>
    <t xml:space="preserve">LENGUAJE </t>
  </si>
  <si>
    <t xml:space="preserve">PSICOLÓGICO </t>
  </si>
  <si>
    <t xml:space="preserve">VISUAL </t>
  </si>
  <si>
    <t xml:space="preserve">INTELECTUAL </t>
  </si>
  <si>
    <t>FÍSICA</t>
  </si>
  <si>
    <t>TIPOS DE DISCAPACIDADES</t>
  </si>
  <si>
    <t>Jubilación No Obligatoria Discapacidad</t>
  </si>
  <si>
    <t>Jubilación No Obligatoria desde 60 años hasta 69 años</t>
  </si>
  <si>
    <t>Partida a Devengar</t>
  </si>
  <si>
    <t>Jubilación Obligatoria 70 años</t>
  </si>
  <si>
    <t>Partida a Eliminar</t>
  </si>
  <si>
    <t>CALCULO RV</t>
  </si>
  <si>
    <t xml:space="preserve">Tiempo de servicio en la misma Institución </t>
  </si>
  <si>
    <t>CALCULO</t>
  </si>
  <si>
    <t>TIEMPO PARA EL CÁLCULO</t>
  </si>
  <si>
    <t>Tiempo en el servicio público - Jubilaciones</t>
  </si>
  <si>
    <t>PARA CALCULO NO OBLIGATORIA</t>
  </si>
  <si>
    <t>VALIDACION DESVINCULACION 5</t>
  </si>
  <si>
    <t>VALIDACION DESVINCULACION 4</t>
  </si>
  <si>
    <t>VALIDACION DESVINCULACION 3</t>
  </si>
  <si>
    <t>VALIDACION DESVINCULACION 2</t>
  </si>
  <si>
    <t>VALIDACION DESVINCULACION 1</t>
  </si>
  <si>
    <t>Tipo de Discapacidad</t>
  </si>
  <si>
    <t>Tiene Discapacidad</t>
  </si>
  <si>
    <t>Número Total de imposiciones</t>
  </si>
  <si>
    <t>AÑO DE SALIDA</t>
  </si>
  <si>
    <t>Modalidad de desvinculación</t>
  </si>
  <si>
    <t>Régimen Laboral</t>
  </si>
  <si>
    <t xml:space="preserve">Unidad administrativa </t>
  </si>
  <si>
    <t>Edad del Servidor a la fecha de desvinculación</t>
  </si>
  <si>
    <t>Fecha de nacimiento</t>
  </si>
  <si>
    <t>Autorización para cubrir vacante</t>
  </si>
  <si>
    <t>INFORMACIÓN Y CÁLCULO DE JUBILACIONES</t>
  </si>
  <si>
    <t>Número de Imposiciones en el Sector Privado</t>
  </si>
  <si>
    <t>TIEMPO PARA EL CALCULO DE RENUNCIAS VOLUNTARIAS</t>
  </si>
  <si>
    <t>AÑOS PARA EL CÁLCULO</t>
  </si>
  <si>
    <t>CSO - Diferencia en la brecha - Art. 58 LOSEP</t>
  </si>
  <si>
    <t>Creación - Diferencia en la brecha  - Art. 58 LOSEP</t>
  </si>
  <si>
    <t>Creación con cargo al rubro de CSO - Art. 58 LOSEP</t>
  </si>
  <si>
    <t>* Número total de creaciones con cargo al rubro de CSO - Art. 58 LOSEP</t>
  </si>
  <si>
    <t>NÚMERO TOTAL DE CREACIONES CON CARGO AL RUBRO DE CSO - Art. 58 LOSEP</t>
  </si>
  <si>
    <t>NÚMERO TOTAL DE CREACIONES CON CARGO AL RUBRO DE CSO - D. T. Undécima</t>
  </si>
  <si>
    <t>Creación con cargo al rubro de CSO - D. T. Undécima</t>
  </si>
  <si>
    <t>CSO Art.  58 LOSEP (Actuales)</t>
  </si>
  <si>
    <t>NÚMERO TOTAL CSO -  CSO Art.  58 LOSEP (Actuales)</t>
  </si>
  <si>
    <t>* Número total de contratos ocasionales  - Art.  58 LOSEP (Actuales)</t>
  </si>
  <si>
    <t>Nombres y Apellidos</t>
  </si>
  <si>
    <t>Cédula de Identidad</t>
  </si>
  <si>
    <t>Salario básico unificado del trabajador privado a la fecha:</t>
  </si>
  <si>
    <t>sdfsdf</t>
  </si>
  <si>
    <t>sdfsd</t>
  </si>
  <si>
    <t>Nª</t>
  </si>
  <si>
    <t>PRO-MDT-PTH-01 FOR 05 EXT</t>
  </si>
  <si>
    <t>PRO-MDT-PTH-01 FOR 03 EXT</t>
  </si>
  <si>
    <t>LISTA DE ASIGNACIONES PARA TRASPASOS DE PUESTOS A OTRAS UNIDADES O INSTITUCIONES</t>
  </si>
  <si>
    <t>LISTA DE ASIGNACIONES PARA HABILITACIÓN DE PARTIDAS VACANTES</t>
  </si>
  <si>
    <t>INFORME DE PLAN CONSOLIDADO DE LA PLANIFICACIÓN DEL TALENTO HUMANO</t>
  </si>
  <si>
    <t>________________________</t>
  </si>
  <si>
    <t>-------------------</t>
  </si>
  <si>
    <t>1 de 1</t>
  </si>
  <si>
    <t>AÑO</t>
  </si>
  <si>
    <t>REPORTE DE BRECHAS POR UNIDAD, PROCESOS O PROYECTO</t>
  </si>
  <si>
    <r>
      <rPr>
        <b/>
        <i/>
        <sz val="8"/>
        <color theme="1"/>
        <rFont val="Century Gothic"/>
        <family val="2"/>
      </rPr>
      <t>SUMATORIA B:</t>
    </r>
    <r>
      <rPr>
        <sz val="8"/>
        <color theme="1"/>
        <rFont val="Century Gothic"/>
        <family val="2"/>
      </rPr>
      <t>TRABAJADORES Y OBREROS BAJO EL CÓDIGO DEL TRABAJO:</t>
    </r>
  </si>
  <si>
    <t>NÚMERO DE SERVIDORES ACTUALES EN BASE A LA MODALIDAD</t>
  </si>
  <si>
    <t>OTROS REGÍMENES ESPECIALES</t>
  </si>
  <si>
    <t>VACANTES</t>
  </si>
  <si>
    <t>AUTORIDAD RESPONSABLE</t>
  </si>
  <si>
    <t>DIFERENCIA ENTRE REQUERIDOS Y EXCEDENTES</t>
  </si>
  <si>
    <t>ANÁLISIS DE BRECHAS POR PROCESOS</t>
  </si>
  <si>
    <t xml:space="preserve">Ejecución de procesos  </t>
  </si>
  <si>
    <r>
      <rPr>
        <b/>
        <sz val="7"/>
        <rFont val="Century Gothic"/>
        <family val="2"/>
      </rPr>
      <t>Nota:</t>
    </r>
    <r>
      <rPr>
        <sz val="7"/>
        <rFont val="Century Gothic"/>
        <family val="2"/>
      </rPr>
      <t xml:space="preserve"> En la celda correspondiente a Unidad interna o institución de destino, si aún no se ha identificado el destino  se establecerá que: " Está en Proceso"</t>
    </r>
  </si>
  <si>
    <t xml:space="preserve">Renuncia Voluntaria con Compensación </t>
  </si>
  <si>
    <t>RENUNCIA VOLUNTARIA CON COMPENSACIÓN</t>
  </si>
  <si>
    <t xml:space="preserve">SUBTOTAL DE RENUNCIA VOLUNTARIA CON COMPENSACIÓN </t>
  </si>
  <si>
    <t xml:space="preserve">CÁCULO RENUNCIAS VOLUNTARIAS CON COMPENSACIÓN </t>
  </si>
  <si>
    <t>MONTO DE COMPENSACIÓN</t>
  </si>
  <si>
    <t xml:space="preserve">Número de Imposiciones en la misma Institución </t>
  </si>
  <si>
    <t>Grado de Discapacidad</t>
  </si>
  <si>
    <t>Fecha de Salida
(dd/mm/aa)</t>
  </si>
  <si>
    <t xml:space="preserve">Responsable de la UATH </t>
  </si>
  <si>
    <t>ANÁLISIS DE BRECHAS POR PROCESO</t>
  </si>
  <si>
    <t>CONTENIDO DEL PLAN DE OPTIMIZACIÓN Y RACIONALIZACIÓN</t>
  </si>
  <si>
    <t>RESPONSABLE DE LA UATH</t>
  </si>
  <si>
    <t>AUTORIDAD RESPONSABLE:</t>
  </si>
  <si>
    <t>CONSOLIDACIÓN DE BRECHAS POR PROCESOS</t>
  </si>
  <si>
    <t>CONSOLIDACIÓN DE BRECHAS POR ROL</t>
  </si>
  <si>
    <t>CONSOLIDACIÓN OPTIMIZACIÓN Y RACIONALIZACIÓN</t>
  </si>
  <si>
    <t>Lista de asignaciones para revisión a la clasificación de partidas vacantes con presupuesto</t>
  </si>
  <si>
    <t xml:space="preserve"> *Número total de Jubilación No Obligatoria Discapacidad</t>
  </si>
  <si>
    <t xml:space="preserve">* Número total de revisiones a la clasificación por diferencia de brechas </t>
  </si>
  <si>
    <t>DIFERENCIA ENTRE SITUACIÓN ACTUAL Y PROPUESTA</t>
  </si>
  <si>
    <t>AÑO 2025</t>
  </si>
  <si>
    <t>AÑO 2026</t>
  </si>
  <si>
    <t>AÑO 2027</t>
  </si>
  <si>
    <t>AÑO 2028</t>
  </si>
  <si>
    <t>AÑO 2029</t>
  </si>
  <si>
    <t>AÑO 2030</t>
  </si>
  <si>
    <t>REQUERIDOS Y EXCEDENTES ESCALA DE 22 GRADOS</t>
  </si>
  <si>
    <t>* Número total de Jubilación No Obligatoria desde 60 años hasta 69 años</t>
  </si>
  <si>
    <t>* Número total de Renuncia Voluntaria con Compensación</t>
  </si>
  <si>
    <t>* Número total de Jubilación Obligatoria invalidez</t>
  </si>
  <si>
    <t>LISTA DE ASIGNACIONES PARA REVISIÓN A LA CLASIFICACIÓN DE PARTIDAS VACANTES CON PRESUPUESTO</t>
  </si>
  <si>
    <t>AÑO 2031</t>
  </si>
  <si>
    <t>AÑO 2032</t>
  </si>
  <si>
    <t>01</t>
  </si>
  <si>
    <t xml:space="preserve">      Servicios</t>
  </si>
  <si>
    <t>Salario básico unificado del trabajador privado:</t>
  </si>
  <si>
    <t>REGISTRO DE SERVIDORES PEA</t>
  </si>
  <si>
    <t>PRO-MDT-PTH-01 FOR 17 EXT</t>
  </si>
  <si>
    <t>6. Nivel o tipo de proceso (gobernante, sustantivo, adjetivo)</t>
  </si>
  <si>
    <t>7. Proceso PEA (gobernante, sustantivo, adjetivo)</t>
  </si>
  <si>
    <t>8. Unidad administrativa (unidad a la que pertenece el servidor)</t>
  </si>
  <si>
    <t>9. Lugar de trabajo (Ciudad)</t>
  </si>
  <si>
    <t xml:space="preserve">10. Apellidos y nombres del servidor </t>
  </si>
  <si>
    <t>12. Puesto institucional (denominación del puesto)</t>
  </si>
  <si>
    <t>13. Grupo ocupacional (servidor público 1,  servidor público 2, jerárquico superior 1, etc.)</t>
  </si>
  <si>
    <t>14. Rol (Ejecución de procesos, Ejecución y supervisión de procesos, Ejecución y coordinación de procesos, etc)</t>
  </si>
  <si>
    <t>15. Ámbito del puesto (nacional, zonal, regional, distrital, circuital, provincial, cantonal, parroquial)</t>
  </si>
  <si>
    <t>16. Grado (1,2,3,4, etc)</t>
  </si>
  <si>
    <t>17. Remuneración mensual unificada (Remuneración del puesto)</t>
  </si>
  <si>
    <t>18.1 Fecha de nacimiento Día</t>
  </si>
  <si>
    <t>18.2 Fecha de nacimiento Mes</t>
  </si>
  <si>
    <t>18.3 Fecha de nacimiento Año</t>
  </si>
  <si>
    <t>19. Edad (años)</t>
  </si>
  <si>
    <t>20. Género (masculino y femenino)</t>
  </si>
  <si>
    <t>21. Etnia (indígena, montubio, etc)"</t>
  </si>
  <si>
    <t>22. Instrucción formal (técnico superior, tercer nivel, cuarto nivel, etc)</t>
  </si>
  <si>
    <t>23. Régimen laboral (LOSEP, Código de trabajo, etc)</t>
  </si>
  <si>
    <t xml:space="preserve">24. Modalidad de prestación de servicios (nombramiento permanente, nombramiento provisional o contrato de servicios ocasionales) </t>
  </si>
  <si>
    <t>25. Fecha de ingreso a la institución (dd/mm/aaaa)</t>
  </si>
  <si>
    <t>26. Tiempo de servicio en la institución (años, meses)</t>
  </si>
  <si>
    <t>27. Tiempo de servicio en el sector público (años)</t>
  </si>
  <si>
    <t>28. Nro de imposiciones solo sector público</t>
  </si>
  <si>
    <t xml:space="preserve">29. Discapacidad </t>
  </si>
  <si>
    <t>30. Tipo de discapacidad (auditiva, física, visual, etc.)</t>
  </si>
  <si>
    <t xml:space="preserve">31. Sustitutos </t>
  </si>
  <si>
    <t xml:space="preserve">32. Nombre completo del familiar </t>
  </si>
  <si>
    <t xml:space="preserve">33. Enfermedades catastróficas </t>
  </si>
  <si>
    <t>34. Nombre de la enfermedad</t>
  </si>
  <si>
    <t>36. Observaciones</t>
  </si>
  <si>
    <t>CÁLCULO DE LA POBLACIÓN ECONÓMICAMENTE ACTIVA - PEA</t>
  </si>
  <si>
    <t>REGULACIÓN 70/30 ACTUAL</t>
  </si>
  <si>
    <t>REGULACIÓN 70/30 PROPUESTO</t>
  </si>
  <si>
    <t>TOTAL 
INSTITUCIONAL</t>
  </si>
  <si>
    <t>TOTAL SERVIDORES</t>
  </si>
  <si>
    <t>% DE CUMPLIMIENTO</t>
  </si>
  <si>
    <t>NRO. DE SERVIDORES</t>
  </si>
  <si>
    <t>Gobernante y Sustantivo</t>
  </si>
  <si>
    <t>GOBERNANTES</t>
  </si>
  <si>
    <t>TOTAL DE PROCESOS</t>
  </si>
  <si>
    <t xml:space="preserve"> SUSTANTIVOS</t>
  </si>
  <si>
    <t>PEA INSTITUCIONAL</t>
  </si>
  <si>
    <t>ADJETIVOS</t>
  </si>
  <si>
    <t>TOTAL PROCESOS</t>
  </si>
  <si>
    <t>TOTAL PEA INSTITUCIONAL</t>
  </si>
  <si>
    <t>EXCEDENTE DE LA PEA</t>
  </si>
  <si>
    <t>% QUE TIENE ACTUALMENTE LA INSTITUCIÓN EN LA PEA</t>
  </si>
  <si>
    <t>NRO. DE PERSONAS QUE ACTUALMENTE ESTAN EN LOS PROCESOS</t>
  </si>
  <si>
    <t>Adjetivo Actual</t>
  </si>
  <si>
    <t xml:space="preserve">Adjetivo Exceso </t>
  </si>
  <si>
    <t>Adjetivo Ideal</t>
  </si>
  <si>
    <t>TOTAL DE EXCEDENTES</t>
  </si>
  <si>
    <t>EXCEDENTE EN PROCESOS ADJETIVOS</t>
  </si>
  <si>
    <t>PORCENTAJE</t>
  </si>
  <si>
    <t>SERVIDORES</t>
  </si>
  <si>
    <t>tipo de procesos</t>
  </si>
  <si>
    <t>____________________________________________
Responsable de la UATH</t>
  </si>
  <si>
    <t>Tipo de proceso</t>
  </si>
  <si>
    <t>Terminación de contratos de servicios ocasionales por cierre de brecha PTH</t>
  </si>
  <si>
    <t>Terminación de contratos de servicios ocasionales PEA</t>
  </si>
  <si>
    <t>NÚMERO TOTAL CSO - Terminación de contratos de servicios ocasionales por cierre de brecha PTH</t>
  </si>
  <si>
    <t>NÚMERO TOTAL CSO - Terminación de contratos de servicios ocasionales PEA</t>
  </si>
  <si>
    <t>Motivo de Supresión</t>
  </si>
  <si>
    <t>TOTAL PUESTOS EN SUPRESIÓN:</t>
  </si>
  <si>
    <t>TOTAL INDEMNIZACIÓN PTH:</t>
  </si>
  <si>
    <t>TOTAL INDEMNIZACIÓN PEA:</t>
  </si>
  <si>
    <t>ANÁLISIS DE PEA INSTITUCIONAL</t>
  </si>
  <si>
    <t>REGISTRO DE SERVIDORES
(-ADJETIVO)</t>
  </si>
  <si>
    <t>TERMINACIÓN CSO 
(-ADJETIVO)</t>
  </si>
  <si>
    <t>Nro. SERVIDORES</t>
  </si>
  <si>
    <t>% CUMPLIMIENTO</t>
  </si>
  <si>
    <t>EXCEDENTE SERVIDORES PROCESO ADJETIVO</t>
  </si>
  <si>
    <t>PORCENTAJE DE EXCEDENTE</t>
  </si>
  <si>
    <t>* Número total de terminación de contratos de servicios ocasionales por cierre de brecha PTH</t>
  </si>
  <si>
    <t>* Número total de terminación de contratos de servicios ocasionales por cierre de brecha PEA</t>
  </si>
  <si>
    <t>POBLACIÓN ECONÓMICAMENTE ACTIVA</t>
  </si>
  <si>
    <t>Institución a la que pertenece</t>
  </si>
  <si>
    <t>Nivel de desconcentración</t>
  </si>
  <si>
    <t>Provincia</t>
  </si>
  <si>
    <t>Ciudad</t>
  </si>
  <si>
    <t>Nombre de la unidad administrativa</t>
  </si>
  <si>
    <t>Proceso al que pertenece</t>
  </si>
  <si>
    <t>Rol del puesto</t>
  </si>
  <si>
    <t>Denominación del puesto</t>
  </si>
  <si>
    <t>Instrucción Formal</t>
  </si>
  <si>
    <t>Tiempo de experiencia (que tiene el servidor en su hoja de vida)</t>
  </si>
  <si>
    <t>Remuneración mensual unificada</t>
  </si>
  <si>
    <t>Calificación cuantitativa consolidada de la última evaluación del desempeño del servidor</t>
  </si>
  <si>
    <t>Calificación que hubieren obtenido en la “calidad y oportunidad de los productos/servicios entregados” del factor niveles de eficiencia del desempeño individual</t>
  </si>
  <si>
    <t xml:space="preserve">Calificación que hubieren obtenido en el “conocimiento específico” del factor niveles de eficiencia del desempeño individual </t>
  </si>
  <si>
    <t xml:space="preserve">Calificación que hubieren obtenido en las “competencias técnicas” del factor niveles de eficiencia del desempeño individual </t>
  </si>
  <si>
    <t>Nivel de Instrucción</t>
  </si>
  <si>
    <t>Área de conocimiento del servidor</t>
  </si>
  <si>
    <t>General</t>
  </si>
  <si>
    <t>Específica</t>
  </si>
  <si>
    <t>TOTAL REGISTRO DE SERVIDORES:</t>
  </si>
  <si>
    <t>adjetivo</t>
  </si>
  <si>
    <t>sustantivo</t>
  </si>
  <si>
    <t>TOTAL CUMPLIMIENTO PEA PROPUESTA</t>
  </si>
  <si>
    <t>TOTAL SITUACIÓN PROPUESTA</t>
  </si>
  <si>
    <t>TOTAL CUMPLIMIENTO PEA ACTUAL</t>
  </si>
  <si>
    <t>TOTAL SITUACIÓN ACTUAL</t>
  </si>
  <si>
    <t>CUMPLIMIENTO PEA PROPUESTA</t>
  </si>
  <si>
    <t>CUMPLIMIENTO PEA ACTUAL</t>
  </si>
  <si>
    <t>gobernante</t>
  </si>
  <si>
    <t>CUMPLIMIENTO DE PEA</t>
  </si>
  <si>
    <t>TOTAL INSTITUCIONAL PEA</t>
  </si>
  <si>
    <t>CONSOLIDACIÓN PEA INSTITUCIONAL</t>
  </si>
  <si>
    <t>35. Modalidad de la partida 
(vacante y/o ocupada)</t>
  </si>
  <si>
    <t>Lista de asignaciones para traspasos a otra unidad administrativa PTH</t>
  </si>
  <si>
    <t>Lista de asignaciones para traspasos a otra unidad administrativa PEA</t>
  </si>
  <si>
    <t>Lista de asignaciones para traspasos a otra institución PTH</t>
  </si>
  <si>
    <t>Lista de asignaciones para traspasos a otra institución PEA</t>
  </si>
  <si>
    <t>Traspasos a otra unidad administrativa PTH</t>
  </si>
  <si>
    <t>Traspasos a otra unidad administrativa PEA</t>
  </si>
  <si>
    <t>Traspasos a otra institución PTH</t>
  </si>
  <si>
    <t>Traspasos a otra institución PEA</t>
  </si>
  <si>
    <t>TRASPASO A OTRA UNIDAD ADMINISTRATIVA PEA</t>
  </si>
  <si>
    <t>Supresión de puestos PTH</t>
  </si>
  <si>
    <t>Supresión de puestos PEA</t>
  </si>
  <si>
    <t>* Número total de supresión de puestos PTH</t>
  </si>
  <si>
    <t>* Número total de supresión de puestos PEA</t>
  </si>
  <si>
    <t>TOTAL SUPRESIÓN DE PUESTOS PTH:</t>
  </si>
  <si>
    <t>TOTAL SUPRESIÓN DE PUESTOS PEA:</t>
  </si>
  <si>
    <t>AÑO 2033</t>
  </si>
  <si>
    <t>TOTAL DE SERVIDORES</t>
  </si>
  <si>
    <t>PORCENTAJE PEA</t>
  </si>
  <si>
    <t>EXCEDENTE DE SERVIDORES EN PROCESOS ADJETIVOS</t>
  </si>
  <si>
    <t>SERVIDORES EXCEDENTES</t>
  </si>
  <si>
    <t>11. No. de documento (Cédula: 10 dígitos, en caso de iniciar con cero “0”, deberán colocarlo)</t>
  </si>
  <si>
    <t>a_otra_unidad_administrativa_PTH</t>
  </si>
  <si>
    <t>a_otra_unidad_administrativa_PEA</t>
  </si>
  <si>
    <t>a_otra_institución_PTH</t>
  </si>
  <si>
    <t>a_otra_institución_PEA</t>
  </si>
  <si>
    <t xml:space="preserve">Traspasos a otra unidad administrativa PTH </t>
  </si>
  <si>
    <t>Traspasos a otra Institución PEA</t>
  </si>
  <si>
    <t>Unidad administrativa actual</t>
  </si>
  <si>
    <t>Tipo de proceso propuesto</t>
  </si>
  <si>
    <t>Tipo de proceso actual</t>
  </si>
  <si>
    <t>NÚMERO TOTAL DE TRASPASOS A OTRA INSTITUCIÓN PEA (TRPA-07)</t>
  </si>
  <si>
    <t>TOTAL REGISTRO DE SERVIDORES (REG. SERV-17)</t>
  </si>
  <si>
    <t>DIFERENCIA DE INGRESO ENTRE TRASPASOS Y REGISTRO DE SERVIDORES</t>
  </si>
  <si>
    <t>CSO Difer. Brecha adjetivo</t>
  </si>
  <si>
    <t>CSO Difer. Brecha sustantivo</t>
  </si>
  <si>
    <t>Fecha de autorización de brechas CSO
(dd-mm-aaaa)</t>
  </si>
  <si>
    <t>Nro. de Oficio de autorización de brechas CSO proceso adjetivo
(último inciso art. 16 PEA)</t>
  </si>
  <si>
    <t>CSO Difer. Brecha gobernate</t>
  </si>
  <si>
    <t>TERMINACIÓN CSO (-ADJETIVO) PEA</t>
  </si>
  <si>
    <t>TERMINACIÓN CSO PTH ADJETIVO</t>
  </si>
  <si>
    <t>TERMINACIÓN CSO PTH SUSTANTIVO</t>
  </si>
  <si>
    <t>FECHA DE APROBACIÓN</t>
  </si>
  <si>
    <t>NRO. DE OFICIO APROBACIÓN</t>
  </si>
  <si>
    <t>unidad administrativa PEA sustantivo</t>
  </si>
  <si>
    <t>TRASPASO A OTRA UNIDAD ADMINISTRATIVA PTH</t>
  </si>
  <si>
    <t>PROPUESTA</t>
  </si>
  <si>
    <t>TRASPASO A OTRA INSTITUCIÓN PTH</t>
  </si>
  <si>
    <t>NOMBRAMIENTO PROVISIONAL (MANUALMENTE)</t>
  </si>
  <si>
    <t>NO APLICA</t>
  </si>
  <si>
    <t>FECHA DE APROBACIÓN DE LA PLANIFICACIÓN DEL TALENTO HUMANO</t>
  </si>
  <si>
    <t>OFICIO DE APROBACIÓN DE PLANIFICACIÓN DEL TALENTO HUMANO</t>
  </si>
  <si>
    <t>FECHA PLAZO MÁXIMO DE PERMANENCIA EN EL REGISTRO DE SERVIDORES</t>
  </si>
  <si>
    <t>TERMINACIÓN CSO PTH</t>
  </si>
  <si>
    <t>UNIDAD ADMINI. PTH S=S</t>
  </si>
  <si>
    <t>UNIDAD ADMINI. PTH A+S</t>
  </si>
  <si>
    <t>UNIDAD ADMINI. PTH S+A</t>
  </si>
  <si>
    <t>UNIDAD ADMINI. PTH A+A</t>
  </si>
  <si>
    <t>otra institución pth S+S</t>
  </si>
  <si>
    <t>otra institución pth sustantivo A+S</t>
  </si>
  <si>
    <t>otra institución pth S+A</t>
  </si>
  <si>
    <t>otra institución pth A+A</t>
  </si>
  <si>
    <t xml:space="preserve">a otra institución PEA </t>
  </si>
  <si>
    <t>S -- S</t>
  </si>
  <si>
    <t>A -- S</t>
  </si>
  <si>
    <t>S -- A</t>
  </si>
  <si>
    <t>A -- A</t>
  </si>
  <si>
    <t>TRASPASOS</t>
  </si>
  <si>
    <t>MOVIMIENTOS PTH</t>
  </si>
  <si>
    <t>NÚMERO TOTAL CSO - Diferencia en la brecha</t>
  </si>
  <si>
    <t>SUPRESIÓN PTH</t>
  </si>
  <si>
    <t>DIFERENCIA BRECHA CSO PTH</t>
  </si>
  <si>
    <t>JUBILACIÓN PTH</t>
  </si>
  <si>
    <t>undecima sustantivo</t>
  </si>
  <si>
    <t>undecima adjetivo</t>
  </si>
  <si>
    <t>creación contrato sustantivo</t>
  </si>
  <si>
    <t>creación contrato adjetivo</t>
  </si>
  <si>
    <t>creación brecha sustantivo</t>
  </si>
  <si>
    <t>creacaión brecha adjetivo</t>
  </si>
  <si>
    <t>Creación - Diferencia en la brecha</t>
  </si>
  <si>
    <t>NÚMERO TOTAL DE CREACIONES - Diferencia en la brecha</t>
  </si>
  <si>
    <t>70 años sustantivo</t>
  </si>
  <si>
    <t>70 años adjetivo</t>
  </si>
  <si>
    <t>invalidez sustantivo</t>
  </si>
  <si>
    <t>invalidez adjetivo</t>
  </si>
  <si>
    <t>no obligatoria sustantivo</t>
  </si>
  <si>
    <t>no obligatoria adjetivo</t>
  </si>
  <si>
    <t>discapacidad sustantivo</t>
  </si>
  <si>
    <t>discapacidad adjetivo</t>
  </si>
  <si>
    <t>compensación sustantivo</t>
  </si>
  <si>
    <t>compensación adjetivo</t>
  </si>
  <si>
    <t>* Número total de creaciones por diferencia en la brecha</t>
  </si>
  <si>
    <t>* Número total de creaciones con cargo al rubro de CSO - D. T. Undécima</t>
  </si>
  <si>
    <t>MOVIMIENTOS POR EXCEDENTE PEA</t>
  </si>
  <si>
    <t xml:space="preserve">NRO. SERVIDORES </t>
  </si>
  <si>
    <t>EXCEDENTE PEA</t>
  </si>
  <si>
    <t>% EXCEDENTE</t>
  </si>
  <si>
    <t>TOTAL MOVIMIENTOS</t>
  </si>
  <si>
    <t>AÑO 2034</t>
  </si>
  <si>
    <t>Registro</t>
  </si>
  <si>
    <t>* Número total de contratos ocasionales por diferencias de brechas</t>
  </si>
  <si>
    <t>Traspaso</t>
  </si>
  <si>
    <t>SALIDA DEL REGISTRO DE SERVIDORES</t>
  </si>
  <si>
    <t>Supresión PEA</t>
  </si>
  <si>
    <t>COLOCAR EL NRO. DE INFORME TÉCNICO QUE RESPALDA LA SALIDA DEL REGISTRO DE SERVIDORES</t>
  </si>
  <si>
    <t>Nro. de Servidores</t>
  </si>
  <si>
    <t xml:space="preserve">SOLICITÓ EXCEPCIÓN </t>
  </si>
  <si>
    <t>INCLUIR OTRO RÉGIMEN</t>
  </si>
  <si>
    <t>NOMBRE RÉGIMEN LABORAL:</t>
  </si>
  <si>
    <t>INCLUIR A SERVIDORES BAJO UN RÉGIMEN LABORAL DIFERENTE AL DE LA LEY ORGÁNICA DEL SERVICIO PÚBLICO</t>
  </si>
  <si>
    <t>INSTRUMENTOS TÉCNICOS DE APLICACIÓN BANCA PÚBLICA</t>
  </si>
  <si>
    <t>PLANIFICACIÓN DEL TALENTO HUMANO BANCA PÚBLICA</t>
  </si>
  <si>
    <t>Primera Autoridad a Nivel Nacional*</t>
  </si>
  <si>
    <t>Segunda Autoridad a Nivel Nacional*</t>
  </si>
  <si>
    <t>Tercera Autoridad*</t>
  </si>
  <si>
    <t>Cuarta Autoridad (Sub Gerencia / Director de área o su equivalente)*</t>
  </si>
  <si>
    <t>Coordinador de despacho*</t>
  </si>
  <si>
    <t>Asesor*</t>
  </si>
  <si>
    <t>* De conformidad al Anexo del Acuerdo Ministerial Nro. MDT-2017-0166 Reformado</t>
  </si>
  <si>
    <t>CONTRATO DE SERVICIOS OCASIONALES ESCALA DE 11 GRADOS</t>
  </si>
  <si>
    <r>
      <rPr>
        <b/>
        <i/>
        <sz val="8"/>
        <color theme="1"/>
        <rFont val="Century Gothic"/>
        <family val="2"/>
      </rPr>
      <t>SUMATORIA A:</t>
    </r>
    <r>
      <rPr>
        <sz val="8"/>
        <color theme="1"/>
        <rFont val="Century Gothic"/>
        <family val="2"/>
      </rPr>
      <t xml:space="preserve"> SERVIDORES DE LAS ESCALAS DE 10 Y 11 GRADOS:</t>
    </r>
  </si>
  <si>
    <t>Servidor Bancario 1</t>
  </si>
  <si>
    <t>Servidor Bancario 2</t>
  </si>
  <si>
    <t>Servidor Bancario 3</t>
  </si>
  <si>
    <t>Servidor Bancario 4</t>
  </si>
  <si>
    <t>Servidor Bancario 5</t>
  </si>
  <si>
    <t>Servidor Bancario 6</t>
  </si>
  <si>
    <t>Servidor Bancario 7</t>
  </si>
  <si>
    <t>Servidor Bancario 8</t>
  </si>
  <si>
    <t>Servidor Bancario 9</t>
  </si>
  <si>
    <t>Servidor Bancario 10</t>
  </si>
  <si>
    <t>Servidor Bancario 11</t>
  </si>
  <si>
    <t>CREACIONES 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</si>
</sst>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$&quot;\ * #,##0.00_);_(&quot;$&quot;\ * \(#,##0.00\);_(&quot;$&quot;\ * &quot;-&quot;??_);_(@_)"/>
    <numFmt numFmtId="165" formatCode="[$$-300A]\ #,##0;[Red][$$-300A]\ #,##0"/>
    <numFmt numFmtId="166" formatCode="yyyy\-mm\-dd;@"/>
    <numFmt numFmtId="167" formatCode="[$$-300A]\ #,##0.00"/>
    <numFmt numFmtId="168" formatCode="&quot;$&quot;\ #,##0.00"/>
    <numFmt numFmtId="169" formatCode="#,##0;[Red]#,##0"/>
    <numFmt numFmtId="170" formatCode="[$$-2C0A]\ #,##0.00"/>
    <numFmt numFmtId="171" formatCode="[$-C0A]d\ &quot;de&quot;\ mmmm\ &quot;de&quot;\ yyyy;@"/>
    <numFmt numFmtId="172" formatCode="[$$-300A]\ #,##0.00;[Red][$$-300A]\ #,##0.00"/>
    <numFmt numFmtId="173" formatCode="&quot;$&quot;\ #,##0.00;[Red]&quot;$&quot;\ #,##0.00"/>
    <numFmt numFmtId="174" formatCode="0.0%"/>
    <numFmt numFmtId="175" formatCode="[$-300A]d&quot; de &quot;mmmm&quot; de &quot;yyyy;@"/>
    <numFmt numFmtId="176" formatCode="0000000000"/>
  </numFmts>
  <fonts count="9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6.5"/>
      <name val="Century Gothic"/>
      <family val="2"/>
    </font>
    <font>
      <sz val="6"/>
      <name val="Century Gothic"/>
      <family val="2"/>
    </font>
    <font>
      <b/>
      <sz val="11"/>
      <name val="Century Gothic"/>
      <family val="2"/>
    </font>
    <font>
      <sz val="6.5"/>
      <name val="Century Gothic"/>
      <family val="2"/>
    </font>
    <font>
      <sz val="7"/>
      <name val="Century Gothic"/>
      <family val="2"/>
    </font>
    <font>
      <sz val="8"/>
      <name val="Century Gothic"/>
      <family val="2"/>
    </font>
    <font>
      <b/>
      <sz val="10"/>
      <color theme="1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color theme="1"/>
      <name val="Calibri"/>
      <family val="2"/>
      <scheme val="minor"/>
    </font>
    <font>
      <b/>
      <u/>
      <sz val="6"/>
      <color theme="1"/>
      <name val="Century Gothic"/>
      <family val="2"/>
    </font>
    <font>
      <sz val="5"/>
      <color theme="1"/>
      <name val="Century Gothic"/>
      <family val="2"/>
    </font>
    <font>
      <b/>
      <sz val="6"/>
      <color theme="1"/>
      <name val="Century Gothic"/>
      <family val="2"/>
    </font>
    <font>
      <b/>
      <sz val="11"/>
      <color theme="3"/>
      <name val="Calibri"/>
      <family val="2"/>
      <scheme val="minor"/>
    </font>
    <font>
      <sz val="6"/>
      <color theme="1"/>
      <name val="Century Gothic"/>
      <family val="2"/>
    </font>
    <font>
      <b/>
      <u/>
      <sz val="5"/>
      <color theme="1"/>
      <name val="Century Gothic"/>
      <family val="2"/>
    </font>
    <font>
      <b/>
      <sz val="6"/>
      <name val="Century Gothic"/>
      <family val="2"/>
    </font>
    <font>
      <b/>
      <i/>
      <u/>
      <sz val="14"/>
      <color theme="3" tint="-0.249977111117893"/>
      <name val="Arial"/>
      <family val="2"/>
    </font>
    <font>
      <b/>
      <sz val="8"/>
      <color theme="3"/>
      <name val="Century Gothic"/>
      <family val="2"/>
    </font>
    <font>
      <sz val="7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rgb="FF548DD4"/>
      <name val="Century Gothic"/>
      <family val="2"/>
    </font>
    <font>
      <b/>
      <sz val="5"/>
      <color theme="1"/>
      <name val="Century Gothic"/>
      <family val="2"/>
    </font>
    <font>
      <b/>
      <i/>
      <sz val="5"/>
      <name val="Century Gothic"/>
      <family val="2"/>
    </font>
    <font>
      <b/>
      <sz val="5"/>
      <name val="Century Gothic"/>
      <family val="2"/>
    </font>
    <font>
      <sz val="5"/>
      <name val="Century Gothic"/>
      <family val="2"/>
    </font>
    <font>
      <b/>
      <i/>
      <u/>
      <sz val="5"/>
      <color theme="1"/>
      <name val="Century Gothic"/>
      <family val="2"/>
    </font>
    <font>
      <sz val="4"/>
      <color theme="1"/>
      <name val="Century Gothic"/>
      <family val="2"/>
    </font>
    <font>
      <b/>
      <u/>
      <sz val="4"/>
      <color theme="1"/>
      <name val="Century Gothic"/>
      <family val="2"/>
    </font>
    <font>
      <u/>
      <sz val="4"/>
      <color theme="1"/>
      <name val="Century Gothic"/>
      <family val="2"/>
    </font>
    <font>
      <b/>
      <i/>
      <sz val="5"/>
      <color theme="1"/>
      <name val="Century Gothic"/>
      <family val="2"/>
    </font>
    <font>
      <b/>
      <i/>
      <sz val="4.5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theme="1"/>
      <name val="Wingdings"/>
      <charset val="2"/>
    </font>
    <font>
      <sz val="11"/>
      <color theme="1"/>
      <name val="Wingdings"/>
      <charset val="2"/>
    </font>
    <font>
      <b/>
      <sz val="7"/>
      <color theme="1"/>
      <name val="Century Gothic"/>
      <family val="2"/>
    </font>
    <font>
      <sz val="9"/>
      <color theme="1"/>
      <name val="Century Gothic"/>
      <family val="2"/>
    </font>
    <font>
      <b/>
      <u/>
      <sz val="7"/>
      <color theme="1"/>
      <name val="Century Gothic"/>
      <family val="2"/>
    </font>
    <font>
      <b/>
      <sz val="4"/>
      <name val="Century Gothic"/>
      <family val="2"/>
    </font>
    <font>
      <sz val="4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4"/>
      <name val="Calibri"/>
      <family val="2"/>
      <scheme val="minor"/>
    </font>
    <font>
      <sz val="4"/>
      <color theme="1"/>
      <name val="Arial"/>
      <family val="2"/>
    </font>
    <font>
      <sz val="4"/>
      <name val="Century Gothic"/>
      <family val="2"/>
    </font>
    <font>
      <sz val="5"/>
      <color theme="1"/>
      <name val="Calibri"/>
      <family val="2"/>
      <scheme val="minor"/>
    </font>
    <font>
      <sz val="2.8"/>
      <color theme="1"/>
      <name val="Century Gothic"/>
      <family val="2"/>
    </font>
    <font>
      <b/>
      <sz val="7"/>
      <color theme="3"/>
      <name val="Century Gothic"/>
      <family val="2"/>
    </font>
    <font>
      <b/>
      <sz val="6"/>
      <color theme="3"/>
      <name val="Century Gothic"/>
      <family val="2"/>
    </font>
    <font>
      <b/>
      <sz val="4.5"/>
      <color theme="1"/>
      <name val="Century Gothic"/>
      <family val="2"/>
    </font>
    <font>
      <sz val="8"/>
      <color rgb="FF000000"/>
      <name val="Century Gothic"/>
      <family val="2"/>
    </font>
    <font>
      <b/>
      <sz val="4"/>
      <color theme="1"/>
      <name val="Century Gothic"/>
      <family val="2"/>
    </font>
    <font>
      <b/>
      <sz val="7"/>
      <name val="Century Gothic"/>
      <family val="2"/>
    </font>
    <font>
      <b/>
      <i/>
      <sz val="8"/>
      <color theme="1"/>
      <name val="Century Gothic"/>
      <family val="2"/>
    </font>
    <font>
      <b/>
      <sz val="8"/>
      <color rgb="FFFF0000"/>
      <name val="Palatino Linotype"/>
      <family val="1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entury Gothic"/>
      <family val="2"/>
    </font>
    <font>
      <sz val="10"/>
      <color rgb="FFFF0000"/>
      <name val="Century Gothic"/>
      <family val="2"/>
    </font>
    <font>
      <sz val="6"/>
      <color rgb="FFFF0000"/>
      <name val="Century Gothic"/>
      <family val="2"/>
    </font>
    <font>
      <b/>
      <u/>
      <sz val="6"/>
      <name val="Century Gothic"/>
      <family val="2"/>
    </font>
    <font>
      <u/>
      <sz val="6"/>
      <name val="Century Gothic"/>
      <family val="2"/>
    </font>
    <font>
      <sz val="11"/>
      <name val="Century Gothic"/>
      <family val="2"/>
    </font>
    <font>
      <b/>
      <sz val="8"/>
      <color rgb="FF548DD4"/>
      <name val="Century Gothic"/>
      <family val="2"/>
    </font>
    <font>
      <sz val="11"/>
      <color theme="0"/>
      <name val="Calibri"/>
      <family val="2"/>
      <scheme val="minor"/>
    </font>
    <font>
      <b/>
      <sz val="15"/>
      <color theme="1"/>
      <name val="Century Gothic"/>
      <family val="2"/>
    </font>
    <font>
      <sz val="7.5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5"/>
      <color theme="1"/>
      <name val="Calibri"/>
      <family val="2"/>
      <scheme val="minor"/>
    </font>
    <font>
      <b/>
      <sz val="18"/>
      <color theme="1"/>
      <name val="Century Gothic"/>
      <family val="2"/>
    </font>
    <font>
      <sz val="6"/>
      <name val="Calibri"/>
      <family val="2"/>
      <scheme val="minor"/>
    </font>
    <font>
      <sz val="3"/>
      <color theme="1"/>
      <name val="Century Gothic"/>
      <family val="2"/>
    </font>
    <font>
      <sz val="10"/>
      <color theme="1"/>
      <name val="Arial"/>
      <family val="2"/>
    </font>
    <font>
      <b/>
      <sz val="3"/>
      <color theme="1"/>
      <name val="Century Gothic"/>
      <family val="2"/>
    </font>
    <font>
      <sz val="15"/>
      <color theme="1"/>
      <name val="Calibri"/>
      <family val="2"/>
      <scheme val="minor"/>
    </font>
    <font>
      <b/>
      <sz val="11"/>
      <color theme="3"/>
      <name val="Century Gothic"/>
      <family val="2"/>
    </font>
    <font>
      <sz val="6"/>
      <color theme="0"/>
      <name val="Century Gothic"/>
      <family val="2"/>
    </font>
    <font>
      <b/>
      <sz val="6"/>
      <color theme="0"/>
      <name val="Century Gothic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Tahoma"/>
      <family val="2"/>
    </font>
    <font>
      <sz val="8"/>
      <name val="Calibri"/>
      <family val="2"/>
      <scheme val="minor"/>
    </font>
    <font>
      <sz val="5"/>
      <name val="Calibri"/>
      <family val="2"/>
      <scheme val="minor"/>
    </font>
    <font>
      <b/>
      <sz val="12"/>
      <color theme="1"/>
      <name val="Century Gothic"/>
      <family val="2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7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4E8AD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18" fillId="0" borderId="23" applyNumberFormat="0" applyFill="0" applyAlignment="0" applyProtection="0"/>
    <xf numFmtId="0" fontId="1" fillId="0" borderId="0"/>
    <xf numFmtId="165" fontId="60" fillId="0" borderId="0"/>
    <xf numFmtId="165" fontId="60" fillId="0" borderId="0"/>
    <xf numFmtId="165" fontId="60" fillId="0" borderId="0"/>
    <xf numFmtId="165" fontId="60" fillId="0" borderId="0"/>
    <xf numFmtId="167" fontId="60" fillId="0" borderId="0"/>
    <xf numFmtId="167" fontId="60" fillId="0" borderId="0"/>
    <xf numFmtId="165" fontId="60" fillId="0" borderId="0"/>
    <xf numFmtId="165" fontId="60" fillId="0" borderId="0"/>
    <xf numFmtId="165" fontId="60" fillId="0" borderId="0"/>
    <xf numFmtId="167" fontId="60" fillId="0" borderId="0"/>
    <xf numFmtId="167" fontId="1" fillId="0" borderId="0"/>
    <xf numFmtId="167" fontId="1" fillId="0" borderId="0"/>
    <xf numFmtId="167" fontId="1" fillId="0" borderId="0"/>
    <xf numFmtId="165" fontId="60" fillId="0" borderId="0"/>
    <xf numFmtId="165" fontId="60" fillId="0" borderId="0"/>
    <xf numFmtId="165" fontId="60" fillId="0" borderId="0"/>
    <xf numFmtId="165" fontId="60" fillId="0" borderId="0"/>
    <xf numFmtId="9" fontId="1" fillId="0" borderId="0" applyFont="0" applyFill="0" applyBorder="0" applyAlignment="0" applyProtection="0"/>
  </cellStyleXfs>
  <cellXfs count="1370">
    <xf numFmtId="0" fontId="0" fillId="0" borderId="0" xfId="0"/>
    <xf numFmtId="0" fontId="19" fillId="2" borderId="7" xfId="0" applyFont="1" applyFill="1" applyBorder="1" applyAlignment="1" applyProtection="1">
      <alignment vertical="center" wrapText="1"/>
      <protection hidden="1"/>
    </xf>
    <xf numFmtId="0" fontId="19" fillId="0" borderId="7" xfId="0" applyFont="1" applyBorder="1" applyProtection="1">
      <protection hidden="1"/>
    </xf>
    <xf numFmtId="0" fontId="23" fillId="2" borderId="7" xfId="2" applyFont="1" applyFill="1" applyBorder="1" applyAlignment="1" applyProtection="1">
      <alignment vertical="center" wrapText="1"/>
      <protection hidden="1"/>
    </xf>
    <xf numFmtId="0" fontId="2" fillId="2" borderId="0" xfId="0" applyFont="1" applyFill="1"/>
    <xf numFmtId="0" fontId="16" fillId="2" borderId="0" xfId="0" applyFont="1" applyFill="1" applyAlignment="1" applyProtection="1">
      <alignment vertical="center" wrapText="1"/>
      <protection hidden="1"/>
    </xf>
    <xf numFmtId="0" fontId="16" fillId="0" borderId="0" xfId="0" applyFont="1" applyProtection="1">
      <protection hidden="1"/>
    </xf>
    <xf numFmtId="0" fontId="27" fillId="2" borderId="0" xfId="0" applyFont="1" applyFill="1" applyAlignment="1" applyProtection="1">
      <alignment horizontal="center" vertical="center" wrapText="1"/>
      <protection hidden="1"/>
    </xf>
    <xf numFmtId="1" fontId="16" fillId="2" borderId="0" xfId="0" applyNumberFormat="1" applyFont="1" applyFill="1" applyAlignment="1" applyProtection="1">
      <alignment horizontal="center" vertical="center" wrapText="1"/>
      <protection hidden="1"/>
    </xf>
    <xf numFmtId="0" fontId="32" fillId="2" borderId="0" xfId="0" applyFont="1" applyFill="1" applyAlignment="1" applyProtection="1">
      <alignment vertical="center" wrapText="1"/>
      <protection hidden="1"/>
    </xf>
    <xf numFmtId="0" fontId="32" fillId="0" borderId="0" xfId="0" applyFont="1" applyProtection="1">
      <protection hidden="1"/>
    </xf>
    <xf numFmtId="0" fontId="33" fillId="2" borderId="0" xfId="0" applyFont="1" applyFill="1" applyAlignment="1" applyProtection="1">
      <alignment vertical="center"/>
      <protection hidden="1"/>
    </xf>
    <xf numFmtId="0" fontId="33" fillId="2" borderId="0" xfId="0" applyFont="1" applyFill="1" applyProtection="1">
      <protection hidden="1"/>
    </xf>
    <xf numFmtId="0" fontId="33" fillId="2" borderId="0" xfId="0" applyFont="1" applyFill="1" applyAlignment="1" applyProtection="1">
      <alignment horizontal="center" vertical="center"/>
      <protection hidden="1"/>
    </xf>
    <xf numFmtId="0" fontId="32" fillId="2" borderId="7" xfId="0" applyFont="1" applyFill="1" applyBorder="1" applyAlignment="1" applyProtection="1">
      <alignment vertical="center" wrapText="1"/>
      <protection hidden="1"/>
    </xf>
    <xf numFmtId="0" fontId="32" fillId="2" borderId="0" xfId="0" applyFont="1" applyFill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2" borderId="8" xfId="0" applyFont="1" applyFill="1" applyBorder="1" applyAlignment="1" applyProtection="1">
      <alignment vertical="center"/>
      <protection hidden="1"/>
    </xf>
    <xf numFmtId="0" fontId="32" fillId="2" borderId="7" xfId="0" applyFont="1" applyFill="1" applyBorder="1" applyAlignment="1" applyProtection="1">
      <alignment horizontal="center" vertical="center" wrapText="1"/>
      <protection hidden="1"/>
    </xf>
    <xf numFmtId="0" fontId="16" fillId="2" borderId="8" xfId="0" applyFont="1" applyFill="1" applyBorder="1" applyAlignment="1" applyProtection="1">
      <alignment vertical="center" wrapText="1"/>
      <protection hidden="1"/>
    </xf>
    <xf numFmtId="0" fontId="16" fillId="2" borderId="7" xfId="0" applyFont="1" applyFill="1" applyBorder="1" applyAlignment="1" applyProtection="1">
      <alignment vertical="center" wrapText="1"/>
      <protection hidden="1"/>
    </xf>
    <xf numFmtId="0" fontId="16" fillId="2" borderId="8" xfId="0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35" fillId="2" borderId="0" xfId="0" applyFont="1" applyFill="1" applyAlignment="1" applyProtection="1">
      <alignment vertical="center" wrapText="1"/>
      <protection hidden="1"/>
    </xf>
    <xf numFmtId="0" fontId="16" fillId="2" borderId="7" xfId="0" applyFont="1" applyFill="1" applyBorder="1" applyAlignment="1" applyProtection="1">
      <alignment horizontal="center" vertical="center" wrapText="1"/>
      <protection hidden="1"/>
    </xf>
    <xf numFmtId="0" fontId="27" fillId="8" borderId="0" xfId="0" applyFont="1" applyFill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left" vertical="center" wrapText="1"/>
      <protection hidden="1"/>
    </xf>
    <xf numFmtId="0" fontId="16" fillId="2" borderId="8" xfId="0" applyFont="1" applyFill="1" applyBorder="1" applyAlignment="1" applyProtection="1">
      <alignment horizontal="left" vertical="center" wrapText="1"/>
      <protection hidden="1"/>
    </xf>
    <xf numFmtId="0" fontId="35" fillId="2" borderId="0" xfId="0" applyFont="1" applyFill="1" applyAlignment="1" applyProtection="1">
      <alignment horizontal="center" vertical="center" wrapText="1"/>
      <protection hidden="1"/>
    </xf>
    <xf numFmtId="0" fontId="27" fillId="4" borderId="2" xfId="0" applyFont="1" applyFill="1" applyBorder="1" applyAlignment="1" applyProtection="1">
      <alignment horizontal="center" textRotation="90" wrapText="1"/>
      <protection hidden="1"/>
    </xf>
    <xf numFmtId="0" fontId="27" fillId="13" borderId="2" xfId="0" applyFont="1" applyFill="1" applyBorder="1" applyAlignment="1" applyProtection="1">
      <alignment horizontal="center" textRotation="90" wrapText="1"/>
      <protection hidden="1"/>
    </xf>
    <xf numFmtId="0" fontId="27" fillId="8" borderId="2" xfId="0" applyFont="1" applyFill="1" applyBorder="1" applyAlignment="1" applyProtection="1">
      <alignment horizontal="center" textRotation="90" wrapText="1"/>
      <protection hidden="1"/>
    </xf>
    <xf numFmtId="0" fontId="35" fillId="2" borderId="8" xfId="0" applyFont="1" applyFill="1" applyBorder="1" applyAlignment="1" applyProtection="1">
      <alignment horizontal="center" vertical="center" wrapText="1"/>
      <protection hidden="1"/>
    </xf>
    <xf numFmtId="0" fontId="35" fillId="2" borderId="7" xfId="0" applyFont="1" applyFill="1" applyBorder="1" applyAlignment="1" applyProtection="1">
      <alignment horizontal="center" vertical="center" wrapText="1"/>
      <protection hidden="1"/>
    </xf>
    <xf numFmtId="0" fontId="27" fillId="2" borderId="0" xfId="0" applyFont="1" applyFill="1" applyAlignment="1" applyProtection="1">
      <alignment vertical="center" wrapText="1"/>
      <protection hidden="1"/>
    </xf>
    <xf numFmtId="0" fontId="27" fillId="2" borderId="8" xfId="0" applyFont="1" applyFill="1" applyBorder="1" applyAlignment="1" applyProtection="1">
      <alignment vertical="center" wrapText="1"/>
      <protection hidden="1"/>
    </xf>
    <xf numFmtId="0" fontId="27" fillId="2" borderId="8" xfId="0" applyFont="1" applyFill="1" applyBorder="1" applyAlignment="1" applyProtection="1">
      <alignment horizontal="center" vertical="center" wrapText="1"/>
      <protection hidden="1"/>
    </xf>
    <xf numFmtId="0" fontId="27" fillId="2" borderId="7" xfId="0" applyFont="1" applyFill="1" applyBorder="1" applyAlignment="1" applyProtection="1">
      <alignment vertical="center" wrapText="1"/>
      <protection hidden="1"/>
    </xf>
    <xf numFmtId="0" fontId="16" fillId="2" borderId="6" xfId="0" applyFont="1" applyFill="1" applyBorder="1" applyAlignment="1" applyProtection="1">
      <alignment vertical="center" wrapText="1"/>
      <protection hidden="1"/>
    </xf>
    <xf numFmtId="0" fontId="16" fillId="2" borderId="5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2" fillId="2" borderId="0" xfId="0" applyFont="1" applyFill="1" applyProtection="1">
      <protection hidden="1"/>
    </xf>
    <xf numFmtId="0" fontId="22" fillId="2" borderId="0" xfId="0" applyFont="1" applyFill="1" applyAlignment="1" applyProtection="1">
      <alignment vertical="center" wrapText="1"/>
      <protection hidden="1"/>
    </xf>
    <xf numFmtId="0" fontId="22" fillId="2" borderId="8" xfId="0" applyFont="1" applyFill="1" applyBorder="1" applyAlignment="1" applyProtection="1">
      <alignment vertical="center" wrapText="1"/>
      <protection hidden="1"/>
    </xf>
    <xf numFmtId="0" fontId="2" fillId="2" borderId="8" xfId="0" applyFont="1" applyFill="1" applyBorder="1" applyProtection="1">
      <protection hidden="1"/>
    </xf>
    <xf numFmtId="0" fontId="4" fillId="2" borderId="0" xfId="0" applyFont="1" applyFill="1" applyProtection="1">
      <protection hidden="1"/>
    </xf>
    <xf numFmtId="0" fontId="2" fillId="2" borderId="7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5" xfId="0" applyFont="1" applyFill="1" applyBorder="1" applyProtection="1">
      <protection hidden="1"/>
    </xf>
    <xf numFmtId="0" fontId="2" fillId="2" borderId="5" xfId="0" applyFont="1" applyFill="1" applyBorder="1" applyAlignment="1" applyProtection="1">
      <alignment wrapText="1"/>
      <protection hidden="1"/>
    </xf>
    <xf numFmtId="0" fontId="2" fillId="2" borderId="4" xfId="0" applyFont="1" applyFill="1" applyBorder="1" applyProtection="1">
      <protection hidden="1"/>
    </xf>
    <xf numFmtId="0" fontId="38" fillId="2" borderId="0" xfId="0" applyFont="1" applyFill="1" applyAlignment="1" applyProtection="1">
      <alignment vertical="center" wrapText="1"/>
      <protection hidden="1"/>
    </xf>
    <xf numFmtId="0" fontId="32" fillId="2" borderId="11" xfId="0" applyFont="1" applyFill="1" applyBorder="1" applyAlignment="1" applyProtection="1">
      <alignment horizontal="center" vertical="center" wrapText="1"/>
      <protection hidden="1"/>
    </xf>
    <xf numFmtId="0" fontId="21" fillId="2" borderId="0" xfId="0" applyFont="1" applyFill="1" applyAlignment="1" applyProtection="1">
      <alignment vertical="center" wrapText="1"/>
      <protection hidden="1"/>
    </xf>
    <xf numFmtId="0" fontId="23" fillId="2" borderId="0" xfId="2" applyFont="1" applyFill="1" applyBorder="1" applyAlignment="1" applyProtection="1">
      <alignment vertical="center" wrapText="1"/>
      <protection hidden="1"/>
    </xf>
    <xf numFmtId="0" fontId="36" fillId="2" borderId="0" xfId="0" applyFont="1" applyFill="1" applyAlignment="1" applyProtection="1">
      <alignment horizontal="center" wrapText="1"/>
      <protection hidden="1"/>
    </xf>
    <xf numFmtId="0" fontId="7" fillId="2" borderId="0" xfId="0" applyFont="1" applyFill="1" applyProtection="1">
      <protection hidden="1"/>
    </xf>
    <xf numFmtId="0" fontId="24" fillId="2" borderId="5" xfId="0" applyFont="1" applyFill="1" applyBorder="1" applyAlignment="1" applyProtection="1">
      <alignment vertical="center" wrapText="1"/>
      <protection hidden="1"/>
    </xf>
    <xf numFmtId="0" fontId="24" fillId="2" borderId="0" xfId="0" applyFont="1" applyFill="1" applyAlignment="1" applyProtection="1">
      <alignment vertical="center" wrapText="1"/>
      <protection hidden="1"/>
    </xf>
    <xf numFmtId="0" fontId="9" fillId="4" borderId="2" xfId="0" applyFont="1" applyFill="1" applyBorder="1" applyAlignment="1" applyProtection="1">
      <alignment horizontal="center" textRotation="90" wrapText="1"/>
      <protection hidden="1"/>
    </xf>
    <xf numFmtId="0" fontId="9" fillId="5" borderId="2" xfId="0" applyFont="1" applyFill="1" applyBorder="1" applyAlignment="1" applyProtection="1">
      <alignment horizontal="center" textRotation="90" wrapText="1"/>
      <protection hidden="1"/>
    </xf>
    <xf numFmtId="0" fontId="9" fillId="14" borderId="2" xfId="0" applyFont="1" applyFill="1" applyBorder="1" applyAlignment="1" applyProtection="1">
      <alignment horizontal="center" textRotation="90" wrapText="1"/>
      <protection hidden="1"/>
    </xf>
    <xf numFmtId="0" fontId="9" fillId="7" borderId="2" xfId="0" applyFont="1" applyFill="1" applyBorder="1" applyAlignment="1" applyProtection="1">
      <alignment horizontal="center" textRotation="90" wrapText="1"/>
      <protection hidden="1"/>
    </xf>
    <xf numFmtId="0" fontId="42" fillId="2" borderId="0" xfId="0" applyFont="1" applyFill="1" applyAlignment="1" applyProtection="1">
      <alignment vertical="center" wrapText="1"/>
      <protection hidden="1"/>
    </xf>
    <xf numFmtId="0" fontId="37" fillId="2" borderId="0" xfId="0" applyFont="1" applyFill="1" applyAlignment="1" applyProtection="1">
      <alignment vertical="center" wrapText="1"/>
      <protection hidden="1"/>
    </xf>
    <xf numFmtId="0" fontId="17" fillId="4" borderId="2" xfId="0" applyFont="1" applyFill="1" applyBorder="1" applyAlignment="1" applyProtection="1">
      <alignment horizontal="center" textRotation="90" wrapText="1"/>
      <protection hidden="1"/>
    </xf>
    <xf numFmtId="0" fontId="17" fillId="5" borderId="2" xfId="0" applyFont="1" applyFill="1" applyBorder="1" applyAlignment="1" applyProtection="1">
      <alignment horizontal="center" textRotation="90" wrapText="1"/>
      <protection hidden="1"/>
    </xf>
    <xf numFmtId="0" fontId="17" fillId="14" borderId="2" xfId="0" applyFont="1" applyFill="1" applyBorder="1" applyAlignment="1" applyProtection="1">
      <alignment horizontal="center" textRotation="90" wrapText="1"/>
      <protection hidden="1"/>
    </xf>
    <xf numFmtId="0" fontId="17" fillId="7" borderId="2" xfId="0" applyFont="1" applyFill="1" applyBorder="1" applyAlignment="1" applyProtection="1">
      <alignment horizontal="center" textRotation="90" wrapText="1"/>
      <protection hidden="1"/>
    </xf>
    <xf numFmtId="0" fontId="42" fillId="4" borderId="1" xfId="0" applyFont="1" applyFill="1" applyBorder="1" applyAlignment="1" applyProtection="1">
      <alignment horizontal="center" vertical="center" wrapText="1"/>
      <protection hidden="1"/>
    </xf>
    <xf numFmtId="0" fontId="39" fillId="4" borderId="24" xfId="0" applyFont="1" applyFill="1" applyBorder="1" applyAlignment="1" applyProtection="1">
      <alignment horizontal="center" vertical="center" wrapText="1"/>
      <protection hidden="1"/>
    </xf>
    <xf numFmtId="0" fontId="25" fillId="5" borderId="2" xfId="0" applyFont="1" applyFill="1" applyBorder="1" applyAlignment="1" applyProtection="1">
      <alignment horizontal="left" vertical="center" wrapText="1"/>
      <protection hidden="1"/>
    </xf>
    <xf numFmtId="0" fontId="25" fillId="4" borderId="2" xfId="0" applyFont="1" applyFill="1" applyBorder="1" applyAlignment="1" applyProtection="1">
      <alignment horizontal="left" vertical="center" wrapText="1"/>
      <protection hidden="1"/>
    </xf>
    <xf numFmtId="0" fontId="25" fillId="6" borderId="2" xfId="0" applyFont="1" applyFill="1" applyBorder="1" applyAlignment="1" applyProtection="1">
      <alignment horizontal="left" vertical="center" wrapText="1"/>
      <protection hidden="1"/>
    </xf>
    <xf numFmtId="0" fontId="25" fillId="7" borderId="2" xfId="0" applyFont="1" applyFill="1" applyBorder="1" applyAlignment="1" applyProtection="1">
      <alignment horizontal="left" vertical="center" wrapText="1"/>
      <protection hidden="1"/>
    </xf>
    <xf numFmtId="0" fontId="10" fillId="2" borderId="0" xfId="2" applyFont="1" applyFill="1" applyBorder="1" applyAlignment="1" applyProtection="1">
      <alignment wrapText="1"/>
      <protection hidden="1"/>
    </xf>
    <xf numFmtId="0" fontId="40" fillId="0" borderId="0" xfId="0" applyFont="1" applyProtection="1">
      <protection hidden="1"/>
    </xf>
    <xf numFmtId="0" fontId="32" fillId="2" borderId="0" xfId="0" applyFont="1" applyFill="1" applyAlignment="1" applyProtection="1">
      <alignment horizontal="center" vertical="center"/>
      <protection hidden="1"/>
    </xf>
    <xf numFmtId="0" fontId="42" fillId="5" borderId="1" xfId="0" applyFont="1" applyFill="1" applyBorder="1" applyAlignment="1" applyProtection="1">
      <alignment horizontal="center" vertical="center" wrapText="1"/>
      <protection hidden="1"/>
    </xf>
    <xf numFmtId="0" fontId="39" fillId="5" borderId="24" xfId="0" applyFont="1" applyFill="1" applyBorder="1" applyAlignment="1" applyProtection="1">
      <alignment horizontal="center" vertical="center" wrapText="1"/>
      <protection hidden="1"/>
    </xf>
    <xf numFmtId="0" fontId="42" fillId="14" borderId="1" xfId="0" applyFont="1" applyFill="1" applyBorder="1" applyAlignment="1" applyProtection="1">
      <alignment horizontal="center" vertical="center" wrapText="1"/>
      <protection hidden="1"/>
    </xf>
    <xf numFmtId="0" fontId="39" fillId="14" borderId="24" xfId="0" applyFont="1" applyFill="1" applyBorder="1" applyAlignment="1" applyProtection="1">
      <alignment horizontal="center" vertical="center" wrapText="1"/>
      <protection hidden="1"/>
    </xf>
    <xf numFmtId="0" fontId="42" fillId="7" borderId="1" xfId="0" applyFont="1" applyFill="1" applyBorder="1" applyAlignment="1" applyProtection="1">
      <alignment horizontal="center" vertical="center" wrapText="1"/>
      <protection hidden="1"/>
    </xf>
    <xf numFmtId="0" fontId="39" fillId="7" borderId="24" xfId="0" applyFont="1" applyFill="1" applyBorder="1" applyAlignment="1" applyProtection="1">
      <alignment horizontal="center" vertical="center" wrapText="1"/>
      <protection hidden="1"/>
    </xf>
    <xf numFmtId="0" fontId="19" fillId="2" borderId="5" xfId="0" applyFont="1" applyFill="1" applyBorder="1" applyAlignment="1" applyProtection="1">
      <alignment vertical="center" wrapText="1"/>
      <protection hidden="1"/>
    </xf>
    <xf numFmtId="0" fontId="19" fillId="4" borderId="21" xfId="0" applyFont="1" applyFill="1" applyBorder="1" applyAlignment="1" applyProtection="1">
      <alignment horizontal="center" vertical="center" wrapText="1"/>
      <protection hidden="1"/>
    </xf>
    <xf numFmtId="0" fontId="19" fillId="2" borderId="0" xfId="0" applyFont="1" applyFill="1" applyAlignment="1" applyProtection="1">
      <alignment vertical="center" wrapText="1"/>
      <protection hidden="1"/>
    </xf>
    <xf numFmtId="0" fontId="19" fillId="5" borderId="21" xfId="0" applyFont="1" applyFill="1" applyBorder="1" applyAlignment="1" applyProtection="1">
      <alignment horizontal="center" vertical="center" wrapText="1"/>
      <protection hidden="1"/>
    </xf>
    <xf numFmtId="0" fontId="19" fillId="14" borderId="21" xfId="0" applyFont="1" applyFill="1" applyBorder="1" applyAlignment="1" applyProtection="1">
      <alignment horizontal="center" vertical="center" wrapText="1"/>
      <protection hidden="1"/>
    </xf>
    <xf numFmtId="0" fontId="19" fillId="7" borderId="21" xfId="0" applyFont="1" applyFill="1" applyBorder="1" applyAlignment="1" applyProtection="1">
      <alignment horizontal="center" vertical="center" wrapText="1"/>
      <protection hidden="1"/>
    </xf>
    <xf numFmtId="0" fontId="44" fillId="2" borderId="0" xfId="2" applyFont="1" applyFill="1" applyBorder="1" applyAlignment="1" applyProtection="1">
      <alignment horizontal="center" vertical="center" wrapText="1"/>
      <protection hidden="1"/>
    </xf>
    <xf numFmtId="0" fontId="47" fillId="2" borderId="0" xfId="2" applyFont="1" applyFill="1" applyBorder="1" applyAlignment="1" applyProtection="1">
      <alignment horizontal="center" vertical="center" wrapText="1"/>
      <protection hidden="1"/>
    </xf>
    <xf numFmtId="0" fontId="51" fillId="10" borderId="24" xfId="0" applyFont="1" applyFill="1" applyBorder="1" applyAlignment="1" applyProtection="1">
      <alignment horizontal="center" vertical="center" wrapText="1"/>
      <protection hidden="1"/>
    </xf>
    <xf numFmtId="0" fontId="21" fillId="2" borderId="7" xfId="0" applyFont="1" applyFill="1" applyBorder="1" applyAlignment="1" applyProtection="1">
      <alignment vertical="center" wrapText="1"/>
      <protection hidden="1"/>
    </xf>
    <xf numFmtId="0" fontId="49" fillId="6" borderId="21" xfId="0" applyFont="1" applyFill="1" applyBorder="1" applyAlignment="1" applyProtection="1">
      <alignment horizontal="center" vertical="center" wrapText="1"/>
      <protection hidden="1"/>
    </xf>
    <xf numFmtId="0" fontId="17" fillId="9" borderId="2" xfId="0" applyFont="1" applyFill="1" applyBorder="1" applyAlignment="1" applyProtection="1">
      <alignment horizontal="center" textRotation="90" wrapText="1"/>
      <protection hidden="1"/>
    </xf>
    <xf numFmtId="0" fontId="38" fillId="9" borderId="2" xfId="0" applyFont="1" applyFill="1" applyBorder="1" applyAlignment="1" applyProtection="1">
      <alignment horizontal="center" vertical="center" wrapText="1"/>
      <protection hidden="1"/>
    </xf>
    <xf numFmtId="0" fontId="19" fillId="11" borderId="1" xfId="0" applyFont="1" applyFill="1" applyBorder="1" applyAlignment="1" applyProtection="1">
      <alignment horizontal="center" vertical="center" wrapText="1"/>
      <protection hidden="1"/>
    </xf>
    <xf numFmtId="0" fontId="16" fillId="2" borderId="2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34" fillId="2" borderId="0" xfId="0" applyFont="1" applyFill="1" applyAlignment="1" applyProtection="1">
      <alignment vertical="center"/>
      <protection hidden="1"/>
    </xf>
    <xf numFmtId="0" fontId="32" fillId="2" borderId="0" xfId="0" applyFont="1" applyFill="1" applyAlignment="1" applyProtection="1">
      <alignment horizontal="center" wrapText="1"/>
      <protection hidden="1"/>
    </xf>
    <xf numFmtId="0" fontId="33" fillId="2" borderId="8" xfId="0" applyFont="1" applyFill="1" applyBorder="1" applyProtection="1">
      <protection hidden="1"/>
    </xf>
    <xf numFmtId="0" fontId="16" fillId="2" borderId="15" xfId="0" applyFont="1" applyFill="1" applyBorder="1" applyAlignment="1" applyProtection="1">
      <alignment vertical="center"/>
      <protection hidden="1"/>
    </xf>
    <xf numFmtId="0" fontId="33" fillId="2" borderId="15" xfId="0" applyFont="1" applyFill="1" applyBorder="1" applyAlignment="1" applyProtection="1">
      <alignment horizontal="center" vertical="center"/>
      <protection hidden="1"/>
    </xf>
    <xf numFmtId="0" fontId="32" fillId="2" borderId="15" xfId="0" applyFont="1" applyFill="1" applyBorder="1" applyAlignment="1" applyProtection="1">
      <alignment horizontal="center" vertical="center" wrapText="1"/>
      <protection hidden="1"/>
    </xf>
    <xf numFmtId="0" fontId="33" fillId="2" borderId="15" xfId="0" applyFont="1" applyFill="1" applyBorder="1" applyAlignment="1" applyProtection="1">
      <alignment vertical="center"/>
      <protection hidden="1"/>
    </xf>
    <xf numFmtId="0" fontId="33" fillId="2" borderId="12" xfId="0" applyFont="1" applyFill="1" applyBorder="1" applyAlignment="1" applyProtection="1">
      <alignment vertical="center"/>
      <protection hidden="1"/>
    </xf>
    <xf numFmtId="0" fontId="16" fillId="2" borderId="0" xfId="0" applyFont="1" applyFill="1" applyAlignment="1" applyProtection="1">
      <alignment vertical="center" wrapText="1"/>
      <protection locked="0" hidden="1"/>
    </xf>
    <xf numFmtId="0" fontId="10" fillId="2" borderId="8" xfId="2" applyFont="1" applyFill="1" applyBorder="1" applyAlignment="1" applyProtection="1">
      <alignment wrapText="1"/>
      <protection hidden="1"/>
    </xf>
    <xf numFmtId="14" fontId="10" fillId="2" borderId="8" xfId="2" applyNumberFormat="1" applyFont="1" applyFill="1" applyBorder="1" applyAlignment="1" applyProtection="1">
      <alignment wrapText="1"/>
      <protection hidden="1"/>
    </xf>
    <xf numFmtId="0" fontId="0" fillId="2" borderId="0" xfId="0" applyFill="1" applyProtection="1">
      <protection hidden="1"/>
    </xf>
    <xf numFmtId="0" fontId="46" fillId="2" borderId="0" xfId="0" applyFont="1" applyFill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45" fillId="2" borderId="0" xfId="0" applyFont="1" applyFill="1" applyProtection="1">
      <protection hidden="1"/>
    </xf>
    <xf numFmtId="0" fontId="0" fillId="2" borderId="7" xfId="0" applyFill="1" applyBorder="1" applyProtection="1">
      <protection hidden="1"/>
    </xf>
    <xf numFmtId="0" fontId="15" fillId="2" borderId="7" xfId="0" applyFont="1" applyFill="1" applyBorder="1" applyAlignment="1" applyProtection="1">
      <alignment vertical="center"/>
      <protection hidden="1"/>
    </xf>
    <xf numFmtId="0" fontId="50" fillId="2" borderId="0" xfId="0" applyFont="1" applyFill="1" applyProtection="1">
      <protection hidden="1"/>
    </xf>
    <xf numFmtId="0" fontId="19" fillId="2" borderId="7" xfId="0" applyFont="1" applyFill="1" applyBorder="1" applyAlignment="1" applyProtection="1">
      <alignment horizontal="center"/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3" fillId="4" borderId="2" xfId="0" applyFont="1" applyFill="1" applyBorder="1" applyAlignment="1" applyProtection="1">
      <alignment horizontal="center" vertical="center" wrapText="1"/>
      <protection hidden="1"/>
    </xf>
    <xf numFmtId="0" fontId="4" fillId="5" borderId="2" xfId="1" applyNumberFormat="1" applyFont="1" applyFill="1" applyBorder="1" applyAlignment="1" applyProtection="1">
      <alignment horizontal="left" vertical="center" wrapText="1"/>
      <protection hidden="1"/>
    </xf>
    <xf numFmtId="165" fontId="4" fillId="5" borderId="2" xfId="1" applyNumberFormat="1" applyFont="1" applyFill="1" applyBorder="1" applyAlignment="1" applyProtection="1">
      <alignment horizontal="center" vertical="center" wrapText="1"/>
      <protection hidden="1"/>
    </xf>
    <xf numFmtId="1" fontId="10" fillId="8" borderId="3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right" vertical="center" wrapText="1"/>
      <protection hidden="1"/>
    </xf>
    <xf numFmtId="0" fontId="2" fillId="2" borderId="11" xfId="0" applyFont="1" applyFill="1" applyBorder="1" applyProtection="1">
      <protection hidden="1"/>
    </xf>
    <xf numFmtId="0" fontId="2" fillId="2" borderId="12" xfId="0" applyFont="1" applyFill="1" applyBorder="1" applyProtection="1">
      <protection hidden="1"/>
    </xf>
    <xf numFmtId="0" fontId="2" fillId="2" borderId="0" xfId="0" applyFont="1" applyFill="1" applyAlignment="1" applyProtection="1">
      <alignment wrapText="1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0" fontId="2" fillId="0" borderId="0" xfId="0" applyFont="1" applyProtection="1">
      <protection hidden="1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5" xfId="0" applyFont="1" applyFill="1" applyBorder="1" applyAlignment="1">
      <alignment wrapText="1"/>
    </xf>
    <xf numFmtId="0" fontId="2" fillId="0" borderId="0" xfId="0" applyFont="1"/>
    <xf numFmtId="0" fontId="2" fillId="2" borderId="7" xfId="0" applyFont="1" applyFill="1" applyBorder="1"/>
    <xf numFmtId="0" fontId="2" fillId="2" borderId="8" xfId="0" applyFont="1" applyFill="1" applyBorder="1"/>
    <xf numFmtId="0" fontId="3" fillId="5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right" vertical="center" wrapText="1"/>
    </xf>
    <xf numFmtId="0" fontId="2" fillId="2" borderId="11" xfId="0" applyFont="1" applyFill="1" applyBorder="1"/>
    <xf numFmtId="0" fontId="2" fillId="2" borderId="0" xfId="0" applyFont="1" applyFill="1" applyAlignment="1">
      <alignment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165" fontId="7" fillId="2" borderId="2" xfId="1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/>
    <xf numFmtId="165" fontId="4" fillId="2" borderId="2" xfId="1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165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1" applyNumberFormat="1" applyFont="1" applyFill="1" applyBorder="1" applyAlignment="1" applyProtection="1">
      <alignment horizontal="left" vertical="center" wrapText="1"/>
      <protection locked="0"/>
    </xf>
    <xf numFmtId="165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9" fillId="2" borderId="24" xfId="0" applyFont="1" applyFill="1" applyBorder="1" applyAlignment="1" applyProtection="1">
      <alignment horizontal="center" vertical="center" wrapText="1"/>
      <protection locked="0"/>
    </xf>
    <xf numFmtId="0" fontId="23" fillId="2" borderId="16" xfId="2" applyFont="1" applyFill="1" applyBorder="1" applyAlignment="1" applyProtection="1">
      <alignment horizontal="right" vertical="center" wrapText="1"/>
    </xf>
    <xf numFmtId="0" fontId="38" fillId="0" borderId="0" xfId="0" applyFont="1" applyAlignment="1">
      <alignment wrapText="1"/>
    </xf>
    <xf numFmtId="0" fontId="8" fillId="2" borderId="20" xfId="0" applyFont="1" applyFill="1" applyBorder="1" applyAlignment="1" applyProtection="1">
      <alignment horizontal="right" vertical="center" wrapText="1" indent="1"/>
      <protection hidden="1"/>
    </xf>
    <xf numFmtId="0" fontId="8" fillId="2" borderId="20" xfId="0" applyFont="1" applyFill="1" applyBorder="1" applyAlignment="1" applyProtection="1">
      <alignment horizontal="right" vertical="center" wrapText="1" indent="1"/>
      <protection locked="0"/>
    </xf>
    <xf numFmtId="0" fontId="8" fillId="2" borderId="10" xfId="0" applyFont="1" applyFill="1" applyBorder="1" applyAlignment="1" applyProtection="1">
      <alignment horizontal="right" vertical="center" wrapText="1" indent="1"/>
      <protection hidden="1"/>
    </xf>
    <xf numFmtId="0" fontId="8" fillId="2" borderId="13" xfId="0" applyFont="1" applyFill="1" applyBorder="1" applyAlignment="1" applyProtection="1">
      <alignment horizontal="right" vertical="center" wrapText="1" indent="1"/>
      <protection hidden="1"/>
    </xf>
    <xf numFmtId="165" fontId="4" fillId="2" borderId="2" xfId="1" applyNumberFormat="1" applyFont="1" applyFill="1" applyBorder="1" applyAlignment="1" applyProtection="1">
      <alignment horizontal="left" vertical="center" wrapText="1" indent="1"/>
      <protection locked="0"/>
    </xf>
    <xf numFmtId="165" fontId="7" fillId="2" borderId="2" xfId="1" applyNumberFormat="1" applyFont="1" applyFill="1" applyBorder="1" applyAlignment="1" applyProtection="1">
      <alignment horizontal="left" vertical="center" wrapText="1" indent="1"/>
      <protection locked="0"/>
    </xf>
    <xf numFmtId="165" fontId="4" fillId="2" borderId="2" xfId="1" applyNumberFormat="1" applyFont="1" applyFill="1" applyBorder="1" applyAlignment="1" applyProtection="1">
      <alignment vertical="center" wrapText="1"/>
      <protection locked="0"/>
    </xf>
    <xf numFmtId="165" fontId="7" fillId="2" borderId="2" xfId="1" applyNumberFormat="1" applyFont="1" applyFill="1" applyBorder="1" applyAlignment="1" applyProtection="1">
      <alignment vertical="center" wrapText="1"/>
      <protection locked="0"/>
    </xf>
    <xf numFmtId="49" fontId="7" fillId="2" borderId="2" xfId="1" applyNumberFormat="1" applyFont="1" applyFill="1" applyBorder="1" applyAlignment="1" applyProtection="1">
      <alignment vertical="center" wrapText="1"/>
      <protection locked="0"/>
    </xf>
    <xf numFmtId="0" fontId="55" fillId="0" borderId="2" xfId="0" applyFont="1" applyBorder="1" applyAlignment="1" applyProtection="1">
      <alignment horizontal="center" vertical="center" wrapText="1"/>
      <protection hidden="1"/>
    </xf>
    <xf numFmtId="0" fontId="38" fillId="0" borderId="2" xfId="0" applyFont="1" applyBorder="1" applyAlignment="1" applyProtection="1">
      <alignment horizontal="center" wrapText="1"/>
      <protection hidden="1"/>
    </xf>
    <xf numFmtId="0" fontId="55" fillId="0" borderId="2" xfId="0" applyFont="1" applyBorder="1" applyAlignment="1" applyProtection="1">
      <alignment horizontal="left" wrapText="1"/>
      <protection hidden="1"/>
    </xf>
    <xf numFmtId="0" fontId="38" fillId="0" borderId="2" xfId="0" applyFont="1" applyBorder="1" applyAlignment="1" applyProtection="1">
      <alignment wrapText="1"/>
      <protection hidden="1"/>
    </xf>
    <xf numFmtId="0" fontId="38" fillId="0" borderId="2" xfId="0" applyFont="1" applyBorder="1" applyAlignment="1" applyProtection="1">
      <alignment horizontal="left" wrapText="1"/>
      <protection hidden="1"/>
    </xf>
    <xf numFmtId="0" fontId="55" fillId="0" borderId="2" xfId="0" applyFont="1" applyBorder="1" applyAlignment="1" applyProtection="1">
      <alignment horizontal="left" vertical="center" wrapText="1"/>
      <protection hidden="1"/>
    </xf>
    <xf numFmtId="0" fontId="28" fillId="8" borderId="0" xfId="0" applyFont="1" applyFill="1" applyAlignment="1" applyProtection="1">
      <alignment horizontal="center" vertical="center" wrapText="1"/>
      <protection locked="0" hidden="1"/>
    </xf>
    <xf numFmtId="0" fontId="27" fillId="8" borderId="0" xfId="0" applyFont="1" applyFill="1" applyAlignment="1" applyProtection="1">
      <alignment horizontal="center" vertical="center" wrapText="1"/>
      <protection locked="0" hidden="1"/>
    </xf>
    <xf numFmtId="1" fontId="29" fillId="8" borderId="0" xfId="0" applyNumberFormat="1" applyFont="1" applyFill="1" applyAlignment="1" applyProtection="1">
      <alignment horizontal="center" vertical="center" wrapText="1"/>
      <protection hidden="1"/>
    </xf>
    <xf numFmtId="0" fontId="44" fillId="2" borderId="7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1" fontId="49" fillId="2" borderId="0" xfId="0" applyNumberFormat="1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2" fontId="49" fillId="2" borderId="0" xfId="0" applyNumberFormat="1" applyFont="1" applyFill="1" applyAlignment="1">
      <alignment horizontal="center" vertical="center" wrapText="1"/>
    </xf>
    <xf numFmtId="0" fontId="49" fillId="2" borderId="0" xfId="0" applyFont="1" applyFill="1" applyAlignment="1" applyProtection="1">
      <alignment horizontal="center" vertical="center" wrapText="1"/>
      <protection hidden="1"/>
    </xf>
    <xf numFmtId="0" fontId="42" fillId="2" borderId="0" xfId="0" applyFont="1" applyFill="1" applyAlignment="1" applyProtection="1">
      <alignment vertical="center" wrapText="1"/>
      <protection locked="0"/>
    </xf>
    <xf numFmtId="0" fontId="38" fillId="2" borderId="0" xfId="0" applyFont="1" applyFill="1" applyAlignment="1" applyProtection="1">
      <alignment horizontal="center" vertical="center" wrapText="1"/>
      <protection hidden="1"/>
    </xf>
    <xf numFmtId="0" fontId="10" fillId="2" borderId="0" xfId="0" applyFont="1" applyFill="1" applyAlignment="1">
      <alignment horizontal="right" vertical="center" wrapText="1"/>
    </xf>
    <xf numFmtId="0" fontId="2" fillId="2" borderId="6" xfId="0" applyFont="1" applyFill="1" applyBorder="1"/>
    <xf numFmtId="0" fontId="2" fillId="2" borderId="12" xfId="0" applyFont="1" applyFill="1" applyBorder="1"/>
    <xf numFmtId="0" fontId="11" fillId="2" borderId="0" xfId="1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8" fillId="2" borderId="0" xfId="2" applyFont="1" applyFill="1" applyBorder="1" applyAlignment="1" applyProtection="1">
      <alignment vertical="center" wrapText="1"/>
      <protection locked="0"/>
    </xf>
    <xf numFmtId="166" fontId="8" fillId="2" borderId="0" xfId="2" applyNumberFormat="1" applyFont="1" applyFill="1" applyBorder="1" applyAlignment="1" applyProtection="1">
      <alignment horizontal="center" vertical="center" wrapText="1"/>
      <protection locked="0"/>
    </xf>
    <xf numFmtId="0" fontId="53" fillId="2" borderId="0" xfId="2" applyFont="1" applyFill="1" applyBorder="1" applyAlignment="1" applyProtection="1">
      <alignment horizontal="center" vertical="center" wrapText="1"/>
    </xf>
    <xf numFmtId="0" fontId="23" fillId="2" borderId="0" xfId="2" applyFont="1" applyFill="1" applyBorder="1" applyAlignment="1" applyProtection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/>
    <xf numFmtId="0" fontId="57" fillId="2" borderId="0" xfId="0" applyFont="1" applyFill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horizontal="center" wrapText="1"/>
      <protection hidden="1"/>
    </xf>
    <xf numFmtId="0" fontId="8" fillId="2" borderId="0" xfId="0" applyFont="1" applyFill="1" applyAlignment="1">
      <alignment horizontal="center" vertical="center" wrapText="1"/>
    </xf>
    <xf numFmtId="0" fontId="57" fillId="2" borderId="22" xfId="0" applyFont="1" applyFill="1" applyBorder="1" applyAlignment="1" applyProtection="1">
      <alignment vertical="center" wrapText="1"/>
      <protection hidden="1"/>
    </xf>
    <xf numFmtId="0" fontId="19" fillId="18" borderId="0" xfId="0" applyFont="1" applyFill="1" applyAlignment="1" applyProtection="1">
      <alignment horizontal="center" vertical="center" wrapText="1"/>
      <protection hidden="1"/>
    </xf>
    <xf numFmtId="0" fontId="38" fillId="18" borderId="2" xfId="0" applyFont="1" applyFill="1" applyBorder="1" applyAlignment="1" applyProtection="1">
      <alignment horizontal="center" vertical="center" wrapText="1"/>
      <protection hidden="1"/>
    </xf>
    <xf numFmtId="0" fontId="38" fillId="18" borderId="24" xfId="0" applyFont="1" applyFill="1" applyBorder="1" applyAlignment="1" applyProtection="1">
      <alignment horizontal="center" vertical="center" wrapText="1"/>
      <protection hidden="1"/>
    </xf>
    <xf numFmtId="0" fontId="58" fillId="2" borderId="0" xfId="0" applyFont="1" applyFill="1" applyAlignment="1" applyProtection="1">
      <alignment horizontal="center" vertical="center" wrapText="1"/>
      <protection hidden="1"/>
    </xf>
    <xf numFmtId="0" fontId="38" fillId="2" borderId="0" xfId="0" applyFont="1" applyFill="1" applyAlignment="1" applyProtection="1">
      <alignment horizontal="left" vertical="center" wrapText="1"/>
      <protection hidden="1"/>
    </xf>
    <xf numFmtId="0" fontId="25" fillId="2" borderId="0" xfId="0" applyFont="1" applyFill="1" applyAlignment="1" applyProtection="1">
      <alignment vertical="center" textRotation="45" wrapText="1"/>
      <protection hidden="1"/>
    </xf>
    <xf numFmtId="164" fontId="2" fillId="2" borderId="0" xfId="1" applyFont="1" applyFill="1" applyBorder="1" applyProtection="1"/>
    <xf numFmtId="0" fontId="4" fillId="2" borderId="24" xfId="0" quotePrefix="1" applyFont="1" applyFill="1" applyBorder="1" applyAlignment="1" applyProtection="1">
      <alignment horizontal="left" vertical="center" wrapText="1" indent="1"/>
      <protection locked="0"/>
    </xf>
    <xf numFmtId="0" fontId="61" fillId="0" borderId="2" xfId="4" applyNumberFormat="1" applyFont="1" applyBorder="1" applyAlignment="1" applyProtection="1">
      <alignment horizontal="center" vertical="center"/>
      <protection locked="0"/>
    </xf>
    <xf numFmtId="0" fontId="53" fillId="2" borderId="31" xfId="2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1" fontId="7" fillId="2" borderId="22" xfId="1" applyNumberFormat="1" applyFont="1" applyFill="1" applyBorder="1" applyAlignment="1" applyProtection="1">
      <alignment horizontal="left" vertical="center" wrapText="1" indent="1"/>
      <protection locked="0"/>
    </xf>
    <xf numFmtId="1" fontId="7" fillId="15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24" xfId="0" applyFont="1" applyFill="1" applyBorder="1" applyAlignment="1" applyProtection="1">
      <alignment vertical="center" wrapText="1"/>
      <protection locked="0"/>
    </xf>
    <xf numFmtId="0" fontId="9" fillId="19" borderId="2" xfId="0" applyFont="1" applyFill="1" applyBorder="1" applyAlignment="1" applyProtection="1">
      <alignment horizontal="center" textRotation="90" wrapText="1"/>
      <protection hidden="1"/>
    </xf>
    <xf numFmtId="0" fontId="42" fillId="19" borderId="1" xfId="0" applyFont="1" applyFill="1" applyBorder="1" applyAlignment="1" applyProtection="1">
      <alignment horizontal="center" vertical="center" wrapText="1"/>
      <protection hidden="1"/>
    </xf>
    <xf numFmtId="0" fontId="19" fillId="19" borderId="21" xfId="0" applyFont="1" applyFill="1" applyBorder="1" applyAlignment="1" applyProtection="1">
      <alignment horizontal="center" vertical="center" wrapText="1"/>
      <protection hidden="1"/>
    </xf>
    <xf numFmtId="0" fontId="39" fillId="19" borderId="24" xfId="0" applyFont="1" applyFill="1" applyBorder="1" applyAlignment="1" applyProtection="1">
      <alignment horizontal="center" vertical="center" wrapText="1"/>
      <protection hidden="1"/>
    </xf>
    <xf numFmtId="0" fontId="4" fillId="2" borderId="2" xfId="1" applyNumberFormat="1" applyFont="1" applyFill="1" applyBorder="1" applyAlignment="1" applyProtection="1">
      <alignment vertical="center" wrapText="1"/>
      <protection locked="0"/>
    </xf>
    <xf numFmtId="0" fontId="11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63" fillId="0" borderId="0" xfId="0" applyFont="1" applyAlignment="1">
      <alignment wrapText="1"/>
    </xf>
    <xf numFmtId="10" fontId="59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 wrapText="1"/>
      <protection locked="0" hidden="1"/>
    </xf>
    <xf numFmtId="0" fontId="7" fillId="2" borderId="0" xfId="1" applyNumberFormat="1" applyFont="1" applyFill="1" applyBorder="1" applyAlignment="1" applyProtection="1">
      <alignment horizontal="center" vertical="center" wrapText="1"/>
      <protection locked="0"/>
    </xf>
    <xf numFmtId="1" fontId="7" fillId="9" borderId="2" xfId="1" applyNumberFormat="1" applyFont="1" applyFill="1" applyBorder="1" applyAlignment="1" applyProtection="1">
      <alignment horizontal="left" vertical="center" wrapText="1" indent="1"/>
      <protection locked="0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8" fillId="2" borderId="0" xfId="2" applyFont="1" applyFill="1" applyBorder="1" applyAlignment="1" applyProtection="1">
      <alignment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left" vertical="center" wrapText="1" indent="1"/>
      <protection locked="0"/>
    </xf>
    <xf numFmtId="0" fontId="7" fillId="2" borderId="2" xfId="0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center"/>
      <protection hidden="1"/>
    </xf>
    <xf numFmtId="0" fontId="5" fillId="2" borderId="15" xfId="0" applyFont="1" applyFill="1" applyBorder="1" applyAlignment="1" applyProtection="1">
      <alignment horizontal="center" wrapText="1"/>
      <protection hidden="1"/>
    </xf>
    <xf numFmtId="0" fontId="25" fillId="2" borderId="2" xfId="0" applyFont="1" applyFill="1" applyBorder="1" applyAlignment="1" applyProtection="1">
      <alignment horizontal="left" vertical="center" wrapText="1"/>
      <protection hidden="1"/>
    </xf>
    <xf numFmtId="0" fontId="2" fillId="2" borderId="15" xfId="0" applyFont="1" applyFill="1" applyBorder="1" applyProtection="1">
      <protection hidden="1"/>
    </xf>
    <xf numFmtId="0" fontId="10" fillId="8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22" xfId="0" applyFont="1" applyFill="1" applyBorder="1" applyAlignment="1" applyProtection="1">
      <alignment vertical="center" wrapText="1"/>
      <protection hidden="1"/>
    </xf>
    <xf numFmtId="169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14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1" fontId="7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3" fillId="17" borderId="2" xfId="0" applyFont="1" applyFill="1" applyBorder="1" applyAlignment="1" applyProtection="1">
      <alignment horizontal="center" vertical="center" wrapText="1"/>
      <protection hidden="1"/>
    </xf>
    <xf numFmtId="0" fontId="23" fillId="2" borderId="8" xfId="2" applyFont="1" applyFill="1" applyBorder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horizontal="center" vertical="top" wrapText="1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10" fillId="2" borderId="0" xfId="0" applyFont="1" applyFill="1" applyAlignment="1" applyProtection="1">
      <alignment vertical="center" wrapText="1"/>
      <protection hidden="1"/>
    </xf>
    <xf numFmtId="168" fontId="8" fillId="2" borderId="0" xfId="1" applyNumberFormat="1" applyFont="1" applyFill="1" applyBorder="1" applyAlignment="1" applyProtection="1">
      <alignment horizontal="left" wrapText="1"/>
      <protection locked="0"/>
    </xf>
    <xf numFmtId="0" fontId="7" fillId="2" borderId="0" xfId="0" applyFont="1" applyFill="1" applyAlignment="1" applyProtection="1">
      <alignment horizontal="left" vertical="center" wrapText="1" indent="1"/>
      <protection hidden="1"/>
    </xf>
    <xf numFmtId="0" fontId="64" fillId="2" borderId="0" xfId="0" applyFont="1" applyFill="1" applyProtection="1">
      <protection hidden="1"/>
    </xf>
    <xf numFmtId="0" fontId="10" fillId="2" borderId="22" xfId="0" applyFont="1" applyFill="1" applyBorder="1" applyAlignment="1" applyProtection="1">
      <alignment vertical="center" wrapText="1"/>
      <protection hidden="1"/>
    </xf>
    <xf numFmtId="0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65" fillId="2" borderId="0" xfId="0" applyFont="1" applyFill="1" applyProtection="1">
      <protection hidden="1"/>
    </xf>
    <xf numFmtId="0" fontId="66" fillId="2" borderId="0" xfId="0" applyFont="1" applyFill="1" applyProtection="1">
      <protection hidden="1"/>
    </xf>
    <xf numFmtId="0" fontId="63" fillId="0" borderId="0" xfId="0" applyFont="1"/>
    <xf numFmtId="0" fontId="4" fillId="2" borderId="12" xfId="0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68" fillId="2" borderId="7" xfId="0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67" fillId="2" borderId="0" xfId="0" applyFont="1" applyFill="1" applyAlignment="1" applyProtection="1">
      <alignment vertical="center"/>
      <protection hidden="1"/>
    </xf>
    <xf numFmtId="0" fontId="4" fillId="0" borderId="7" xfId="0" applyFont="1" applyBorder="1" applyProtection="1">
      <protection hidden="1"/>
    </xf>
    <xf numFmtId="0" fontId="4" fillId="2" borderId="0" xfId="0" applyFont="1" applyFill="1" applyAlignment="1" applyProtection="1">
      <alignment vertical="center" wrapText="1"/>
      <protection hidden="1"/>
    </xf>
    <xf numFmtId="0" fontId="4" fillId="2" borderId="7" xfId="0" applyFont="1" applyFill="1" applyBorder="1" applyAlignment="1" applyProtection="1">
      <alignment vertical="center" wrapText="1"/>
      <protection hidden="1"/>
    </xf>
    <xf numFmtId="0" fontId="4" fillId="0" borderId="8" xfId="0" applyFont="1" applyBorder="1" applyProtection="1">
      <protection hidden="1"/>
    </xf>
    <xf numFmtId="0" fontId="63" fillId="0" borderId="0" xfId="0" applyFont="1" applyProtection="1">
      <protection hidden="1"/>
    </xf>
    <xf numFmtId="0" fontId="10" fillId="2" borderId="7" xfId="2" applyFont="1" applyFill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hidden="1"/>
    </xf>
    <xf numFmtId="4" fontId="8" fillId="9" borderId="0" xfId="1" applyNumberFormat="1" applyFont="1" applyFill="1" applyBorder="1" applyAlignment="1" applyProtection="1">
      <alignment horizontal="center" vertical="center" wrapText="1"/>
      <protection hidden="1"/>
    </xf>
    <xf numFmtId="168" fontId="10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28" xfId="0" applyBorder="1"/>
    <xf numFmtId="0" fontId="0" fillId="0" borderId="24" xfId="0" applyBorder="1"/>
    <xf numFmtId="1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7" borderId="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center" vertical="center"/>
      <protection locked="0"/>
    </xf>
    <xf numFmtId="0" fontId="10" fillId="20" borderId="0" xfId="0" applyFont="1" applyFill="1" applyAlignment="1" applyProtection="1">
      <alignment horizontal="center" vertical="center"/>
      <protection locked="0"/>
    </xf>
    <xf numFmtId="0" fontId="8" fillId="2" borderId="0" xfId="2" applyFont="1" applyFill="1" applyBorder="1" applyAlignment="1" applyProtection="1">
      <alignment horizontal="center" vertical="center" wrapText="1"/>
      <protection locked="0"/>
    </xf>
    <xf numFmtId="0" fontId="8" fillId="2" borderId="22" xfId="2" applyFont="1" applyFill="1" applyBorder="1" applyAlignment="1" applyProtection="1">
      <alignment vertical="center" wrapText="1"/>
      <protection locked="0"/>
    </xf>
    <xf numFmtId="0" fontId="0" fillId="0" borderId="22" xfId="0" applyBorder="1" applyProtection="1"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166" fontId="8" fillId="2" borderId="0" xfId="0" applyNumberFormat="1" applyFont="1" applyFill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49" fontId="4" fillId="2" borderId="2" xfId="0" quotePrefix="1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70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168" fontId="7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61" fillId="0" borderId="2" xfId="4" applyNumberFormat="1" applyFont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left" vertical="center" wrapText="1" indent="1"/>
      <protection locked="0" hidden="1"/>
    </xf>
    <xf numFmtId="165" fontId="4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horizontal="center" vertical="center" wrapText="1"/>
      <protection hidden="1"/>
    </xf>
    <xf numFmtId="0" fontId="24" fillId="2" borderId="24" xfId="0" applyFont="1" applyFill="1" applyBorder="1" applyAlignment="1" applyProtection="1">
      <alignment horizontal="left" vertical="center" wrapText="1" indent="1"/>
      <protection hidden="1"/>
    </xf>
    <xf numFmtId="0" fontId="24" fillId="2" borderId="2" xfId="0" applyFont="1" applyFill="1" applyBorder="1" applyAlignment="1" applyProtection="1">
      <alignment horizontal="left" vertical="center" wrapText="1"/>
      <protection hidden="1"/>
    </xf>
    <xf numFmtId="0" fontId="24" fillId="2" borderId="2" xfId="0" applyFont="1" applyFill="1" applyBorder="1" applyAlignment="1" applyProtection="1">
      <alignment horizontal="left" vertical="center" wrapText="1" indent="1"/>
      <protection hidden="1"/>
    </xf>
    <xf numFmtId="0" fontId="38" fillId="5" borderId="2" xfId="0" applyFont="1" applyFill="1" applyBorder="1" applyAlignment="1" applyProtection="1">
      <alignment horizontal="center" vertical="center" wrapText="1"/>
      <protection hidden="1"/>
    </xf>
    <xf numFmtId="49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38" fillId="0" borderId="2" xfId="0" applyFont="1" applyBorder="1" applyAlignment="1" applyProtection="1">
      <alignment horizontal="center" vertical="center" wrapText="1"/>
      <protection locked="0" hidden="1"/>
    </xf>
    <xf numFmtId="49" fontId="7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5" fillId="2" borderId="22" xfId="0" applyFont="1" applyFill="1" applyBorder="1" applyAlignment="1" applyProtection="1">
      <alignment vertical="center" wrapText="1"/>
      <protection locked="0" hidden="1"/>
    </xf>
    <xf numFmtId="0" fontId="4" fillId="2" borderId="2" xfId="1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0" fontId="25" fillId="2" borderId="0" xfId="0" applyFont="1" applyFill="1" applyAlignment="1" applyProtection="1">
      <alignment horizontal="center" vertical="center" wrapText="1"/>
      <protection hidden="1"/>
    </xf>
    <xf numFmtId="0" fontId="42" fillId="2" borderId="2" xfId="0" applyFont="1" applyFill="1" applyBorder="1" applyAlignment="1" applyProtection="1">
      <alignment horizontal="center" vertical="center" wrapText="1"/>
      <protection hidden="1"/>
    </xf>
    <xf numFmtId="0" fontId="42" fillId="2" borderId="0" xfId="0" applyFont="1" applyFill="1" applyAlignment="1" applyProtection="1">
      <alignment horizontal="center" vertical="center" wrapText="1"/>
      <protection hidden="1"/>
    </xf>
    <xf numFmtId="0" fontId="23" fillId="2" borderId="16" xfId="2" applyFont="1" applyFill="1" applyBorder="1" applyAlignment="1" applyProtection="1">
      <alignment horizontal="center" vertical="center" wrapText="1"/>
    </xf>
    <xf numFmtId="0" fontId="42" fillId="5" borderId="2" xfId="0" applyFont="1" applyFill="1" applyBorder="1" applyAlignment="1" applyProtection="1">
      <alignment horizontal="center" vertical="center" wrapText="1"/>
      <protection hidden="1"/>
    </xf>
    <xf numFmtId="0" fontId="9" fillId="8" borderId="2" xfId="0" applyFont="1" applyFill="1" applyBorder="1" applyAlignment="1" applyProtection="1">
      <alignment horizontal="center" vertical="center" wrapText="1"/>
      <protection hidden="1"/>
    </xf>
    <xf numFmtId="0" fontId="25" fillId="8" borderId="2" xfId="0" applyFont="1" applyFill="1" applyBorder="1" applyAlignment="1" applyProtection="1">
      <alignment horizontal="center" vertical="center" wrapText="1"/>
      <protection hidden="1"/>
    </xf>
    <xf numFmtId="0" fontId="42" fillId="2" borderId="29" xfId="0" applyFont="1" applyFill="1" applyBorder="1" applyAlignment="1" applyProtection="1">
      <alignment horizontal="center" vertical="center" wrapText="1"/>
      <protection hidden="1"/>
    </xf>
    <xf numFmtId="49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3" fillId="2" borderId="22" xfId="2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25" xfId="2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/>
      <protection hidden="1"/>
    </xf>
    <xf numFmtId="0" fontId="23" fillId="2" borderId="0" xfId="2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3" fillId="5" borderId="24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  <protection locked="0"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25" fillId="16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5" fillId="2" borderId="2" xfId="0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Alignment="1">
      <alignment horizontal="center" vertical="center" wrapText="1"/>
    </xf>
    <xf numFmtId="0" fontId="38" fillId="0" borderId="29" xfId="0" applyFont="1" applyBorder="1" applyAlignment="1" applyProtection="1">
      <alignment horizontal="center" vertical="center" wrapText="1"/>
      <protection locked="0" hidden="1"/>
    </xf>
    <xf numFmtId="0" fontId="38" fillId="5" borderId="29" xfId="0" applyFont="1" applyFill="1" applyBorder="1" applyAlignment="1" applyProtection="1">
      <alignment horizontal="center" vertical="center" wrapText="1"/>
      <protection hidden="1"/>
    </xf>
    <xf numFmtId="0" fontId="38" fillId="9" borderId="29" xfId="0" applyFont="1" applyFill="1" applyBorder="1" applyAlignment="1" applyProtection="1">
      <alignment horizontal="center" vertical="center" wrapText="1"/>
      <protection hidden="1"/>
    </xf>
    <xf numFmtId="0" fontId="16" fillId="2" borderId="29" xfId="0" applyFont="1" applyFill="1" applyBorder="1" applyAlignment="1" applyProtection="1">
      <alignment horizontal="center" vertical="center" wrapText="1"/>
      <protection hidden="1"/>
    </xf>
    <xf numFmtId="0" fontId="42" fillId="9" borderId="2" xfId="0" applyFont="1" applyFill="1" applyBorder="1" applyAlignment="1" applyProtection="1">
      <alignment horizontal="center" vertical="center" wrapText="1"/>
      <protection hidden="1"/>
    </xf>
    <xf numFmtId="0" fontId="38" fillId="2" borderId="0" xfId="0" applyFont="1" applyFill="1" applyAlignment="1" applyProtection="1">
      <alignment horizontal="right" vertical="center" wrapText="1"/>
      <protection hidden="1"/>
    </xf>
    <xf numFmtId="0" fontId="7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center" wrapText="1"/>
    </xf>
    <xf numFmtId="0" fontId="41" fillId="2" borderId="0" xfId="0" applyFont="1" applyFill="1" applyAlignment="1">
      <alignment vertical="center" wrapText="1"/>
    </xf>
    <xf numFmtId="0" fontId="34" fillId="2" borderId="0" xfId="0" applyFont="1" applyFill="1" applyProtection="1">
      <protection hidden="1"/>
    </xf>
    <xf numFmtId="0" fontId="34" fillId="2" borderId="0" xfId="0" applyFont="1" applyFill="1" applyAlignment="1" applyProtection="1">
      <alignment vertical="center"/>
      <protection locked="0" hidden="1"/>
    </xf>
    <xf numFmtId="0" fontId="16" fillId="2" borderId="0" xfId="0" applyFont="1" applyFill="1" applyAlignment="1" applyProtection="1">
      <alignment vertical="center"/>
      <protection locked="0"/>
    </xf>
    <xf numFmtId="0" fontId="32" fillId="2" borderId="16" xfId="0" applyFont="1" applyFill="1" applyBorder="1" applyAlignment="1" applyProtection="1">
      <alignment horizontal="center" vertical="center"/>
      <protection hidden="1"/>
    </xf>
    <xf numFmtId="0" fontId="27" fillId="2" borderId="0" xfId="0" applyFont="1" applyFill="1" applyAlignment="1" applyProtection="1">
      <alignment horizontal="right" vertical="center"/>
      <protection locked="0"/>
    </xf>
    <xf numFmtId="0" fontId="27" fillId="2" borderId="0" xfId="0" applyFont="1" applyFill="1" applyAlignment="1" applyProtection="1">
      <alignment horizontal="right" vertical="center"/>
      <protection locked="0" hidden="1"/>
    </xf>
    <xf numFmtId="0" fontId="25" fillId="9" borderId="2" xfId="0" applyFont="1" applyFill="1" applyBorder="1" applyAlignment="1" applyProtection="1">
      <alignment horizontal="center" vertical="center" wrapText="1"/>
      <protection hidden="1"/>
    </xf>
    <xf numFmtId="0" fontId="16" fillId="2" borderId="4" xfId="0" applyFont="1" applyFill="1" applyBorder="1" applyAlignment="1" applyProtection="1">
      <alignment vertical="center" wrapText="1"/>
      <protection hidden="1"/>
    </xf>
    <xf numFmtId="0" fontId="27" fillId="2" borderId="7" xfId="0" applyFont="1" applyFill="1" applyBorder="1" applyAlignment="1" applyProtection="1">
      <alignment horizontal="center" vertical="center" wrapText="1"/>
      <protection hidden="1"/>
    </xf>
    <xf numFmtId="0" fontId="32" fillId="2" borderId="8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 applyProtection="1">
      <alignment vertical="center"/>
      <protection hidden="1"/>
    </xf>
    <xf numFmtId="0" fontId="15" fillId="2" borderId="0" xfId="0" applyFont="1" applyFill="1" applyAlignment="1" applyProtection="1">
      <alignment vertical="center"/>
      <protection hidden="1"/>
    </xf>
    <xf numFmtId="0" fontId="43" fillId="2" borderId="0" xfId="0" applyFont="1" applyFill="1" applyAlignment="1" applyProtection="1">
      <alignment vertical="center"/>
      <protection hidden="1"/>
    </xf>
    <xf numFmtId="0" fontId="33" fillId="2" borderId="7" xfId="0" applyFont="1" applyFill="1" applyBorder="1" applyProtection="1">
      <protection hidden="1"/>
    </xf>
    <xf numFmtId="0" fontId="15" fillId="2" borderId="0" xfId="0" applyFont="1" applyFill="1" applyProtection="1">
      <protection hidden="1"/>
    </xf>
    <xf numFmtId="0" fontId="43" fillId="2" borderId="0" xfId="0" applyFont="1" applyFill="1" applyProtection="1">
      <protection hidden="1"/>
    </xf>
    <xf numFmtId="0" fontId="33" fillId="2" borderId="11" xfId="0" applyFont="1" applyFill="1" applyBorder="1" applyAlignment="1" applyProtection="1">
      <alignment vertical="center"/>
      <protection hidden="1"/>
    </xf>
    <xf numFmtId="0" fontId="15" fillId="2" borderId="15" xfId="0" applyFont="1" applyFill="1" applyBorder="1" applyAlignment="1" applyProtection="1">
      <alignment vertical="center"/>
      <protection hidden="1"/>
    </xf>
    <xf numFmtId="0" fontId="43" fillId="2" borderId="15" xfId="0" applyFont="1" applyFill="1" applyBorder="1" applyAlignment="1" applyProtection="1">
      <alignment vertical="center"/>
      <protection hidden="1"/>
    </xf>
    <xf numFmtId="0" fontId="30" fillId="2" borderId="0" xfId="0" applyFont="1" applyFill="1" applyAlignment="1" applyProtection="1">
      <alignment horizontal="center" vertical="center" wrapText="1"/>
      <protection hidden="1"/>
    </xf>
    <xf numFmtId="0" fontId="31" fillId="2" borderId="0" xfId="0" applyFont="1" applyFill="1" applyAlignment="1" applyProtection="1">
      <alignment vertical="center" wrapText="1"/>
      <protection hidden="1"/>
    </xf>
    <xf numFmtId="0" fontId="27" fillId="2" borderId="0" xfId="0" applyFont="1" applyFill="1" applyAlignment="1" applyProtection="1">
      <alignment horizontal="center" textRotation="90" wrapText="1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171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171" fontId="8" fillId="2" borderId="27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Protection="1">
      <protection hidden="1"/>
    </xf>
    <xf numFmtId="0" fontId="11" fillId="2" borderId="15" xfId="0" applyFont="1" applyFill="1" applyBorder="1" applyAlignment="1">
      <alignment horizontal="right" vertical="center" wrapText="1"/>
    </xf>
    <xf numFmtId="166" fontId="23" fillId="2" borderId="22" xfId="2" applyNumberFormat="1" applyFont="1" applyFill="1" applyBorder="1" applyAlignment="1" applyProtection="1">
      <alignment horizontal="center" vertical="center" wrapText="1"/>
      <protection locked="0"/>
    </xf>
    <xf numFmtId="0" fontId="30" fillId="2" borderId="11" xfId="0" applyFont="1" applyFill="1" applyBorder="1" applyAlignment="1" applyProtection="1">
      <alignment horizontal="center" vertical="center"/>
      <protection locked="0"/>
    </xf>
    <xf numFmtId="0" fontId="27" fillId="2" borderId="7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21" fillId="2" borderId="7" xfId="0" applyFont="1" applyFill="1" applyBorder="1" applyAlignment="1" applyProtection="1">
      <alignment horizontal="center" vertical="top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168" fontId="10" fillId="2" borderId="2" xfId="1" applyNumberFormat="1" applyFont="1" applyFill="1" applyBorder="1" applyAlignment="1" applyProtection="1">
      <alignment horizontal="center" vertical="center" wrapText="1"/>
      <protection locked="0"/>
    </xf>
    <xf numFmtId="172" fontId="4" fillId="5" borderId="2" xfId="1" applyNumberFormat="1" applyFont="1" applyFill="1" applyBorder="1" applyAlignment="1" applyProtection="1">
      <alignment horizontal="center" vertical="center" wrapText="1"/>
      <protection hidden="1"/>
    </xf>
    <xf numFmtId="172" fontId="10" fillId="5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3" fillId="9" borderId="2" xfId="0" applyFont="1" applyFill="1" applyBorder="1" applyAlignment="1">
      <alignment horizontal="center" vertical="center" wrapText="1"/>
    </xf>
    <xf numFmtId="0" fontId="70" fillId="3" borderId="2" xfId="0" applyFont="1" applyFill="1" applyBorder="1" applyAlignment="1" applyProtection="1">
      <alignment horizontal="center" vertical="center" wrapText="1"/>
      <protection hidden="1"/>
    </xf>
    <xf numFmtId="0" fontId="26" fillId="3" borderId="2" xfId="0" applyFont="1" applyFill="1" applyBorder="1" applyAlignment="1" applyProtection="1">
      <alignment vertical="center"/>
      <protection hidden="1"/>
    </xf>
    <xf numFmtId="0" fontId="26" fillId="3" borderId="2" xfId="0" applyFont="1" applyFill="1" applyBorder="1" applyAlignment="1" applyProtection="1">
      <alignment vertical="center" wrapText="1"/>
      <protection hidden="1"/>
    </xf>
    <xf numFmtId="0" fontId="25" fillId="2" borderId="2" xfId="0" applyFont="1" applyFill="1" applyBorder="1" applyAlignment="1" applyProtection="1">
      <alignment vertical="center" wrapText="1"/>
      <protection hidden="1"/>
    </xf>
    <xf numFmtId="0" fontId="9" fillId="2" borderId="2" xfId="0" applyFont="1" applyFill="1" applyBorder="1" applyAlignment="1" applyProtection="1">
      <alignment vertical="center" wrapText="1"/>
      <protection hidden="1"/>
    </xf>
    <xf numFmtId="0" fontId="3" fillId="16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vertical="center"/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 applyProtection="1">
      <alignment wrapText="1"/>
      <protection hidden="1"/>
    </xf>
    <xf numFmtId="1" fontId="69" fillId="9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2" borderId="30" xfId="0" applyFont="1" applyFill="1" applyBorder="1" applyProtection="1">
      <protection hidden="1"/>
    </xf>
    <xf numFmtId="0" fontId="0" fillId="0" borderId="30" xfId="0" applyBorder="1" applyProtection="1">
      <protection hidden="1"/>
    </xf>
    <xf numFmtId="0" fontId="7" fillId="2" borderId="8" xfId="0" applyFont="1" applyFill="1" applyBorder="1" applyProtection="1">
      <protection hidden="1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Alignment="1" applyProtection="1">
      <alignment vertical="top"/>
      <protection locked="0"/>
    </xf>
    <xf numFmtId="0" fontId="17" fillId="2" borderId="0" xfId="0" applyFont="1" applyFill="1" applyAlignment="1" applyProtection="1">
      <alignment vertical="center" wrapText="1"/>
      <protection locked="0"/>
    </xf>
    <xf numFmtId="0" fontId="27" fillId="2" borderId="0" xfId="0" applyFont="1" applyFill="1" applyAlignment="1" applyProtection="1">
      <alignment vertical="center" wrapText="1"/>
      <protection locked="0"/>
    </xf>
    <xf numFmtId="0" fontId="30" fillId="2" borderId="0" xfId="0" applyFont="1" applyFill="1" applyAlignment="1" applyProtection="1">
      <alignment vertical="center" wrapText="1"/>
      <protection locked="0"/>
    </xf>
    <xf numFmtId="0" fontId="56" fillId="2" borderId="0" xfId="0" applyFont="1" applyFill="1" applyAlignment="1" applyProtection="1">
      <alignment vertical="center" wrapText="1"/>
      <protection locked="0"/>
    </xf>
    <xf numFmtId="0" fontId="63" fillId="0" borderId="15" xfId="0" applyFont="1" applyBorder="1"/>
    <xf numFmtId="2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73" fontId="4" fillId="2" borderId="2" xfId="1" applyNumberFormat="1" applyFont="1" applyFill="1" applyBorder="1" applyAlignment="1" applyProtection="1">
      <alignment horizontal="center" vertical="center" wrapText="1"/>
      <protection hidden="1"/>
    </xf>
    <xf numFmtId="172" fontId="7" fillId="2" borderId="2" xfId="1" applyNumberFormat="1" applyFont="1" applyFill="1" applyBorder="1" applyAlignment="1" applyProtection="1">
      <alignment horizontal="center" vertical="center" wrapText="1"/>
      <protection hidden="1"/>
    </xf>
    <xf numFmtId="2" fontId="7" fillId="2" borderId="2" xfId="1" applyNumberFormat="1" applyFont="1" applyFill="1" applyBorder="1" applyAlignment="1" applyProtection="1">
      <alignment horizontal="center" vertical="center" wrapText="1"/>
      <protection hidden="1"/>
    </xf>
    <xf numFmtId="2" fontId="59" fillId="2" borderId="2" xfId="0" applyNumberFormat="1" applyFont="1" applyFill="1" applyBorder="1" applyAlignment="1" applyProtection="1">
      <alignment horizontal="center" vertical="center"/>
      <protection hidden="1"/>
    </xf>
    <xf numFmtId="173" fontId="7" fillId="2" borderId="2" xfId="1" applyNumberFormat="1" applyFont="1" applyFill="1" applyBorder="1" applyAlignment="1" applyProtection="1">
      <alignment horizontal="left" vertical="center" wrapText="1" indent="1"/>
      <protection locked="0"/>
    </xf>
    <xf numFmtId="0" fontId="19" fillId="11" borderId="2" xfId="0" applyFont="1" applyFill="1" applyBorder="1" applyAlignment="1" applyProtection="1">
      <alignment horizontal="center" vertical="center" wrapText="1"/>
      <protection hidden="1"/>
    </xf>
    <xf numFmtId="0" fontId="49" fillId="6" borderId="24" xfId="0" applyFont="1" applyFill="1" applyBorder="1" applyAlignment="1" applyProtection="1">
      <alignment horizontal="center" vertical="center" wrapText="1"/>
      <protection hidden="1"/>
    </xf>
    <xf numFmtId="0" fontId="19" fillId="11" borderId="24" xfId="0" applyFont="1" applyFill="1" applyBorder="1" applyAlignment="1" applyProtection="1">
      <alignment horizontal="center" vertical="center" wrapText="1"/>
      <protection hidden="1"/>
    </xf>
    <xf numFmtId="1" fontId="4" fillId="15" borderId="1" xfId="0" applyNumberFormat="1" applyFont="1" applyFill="1" applyBorder="1" applyAlignment="1" applyProtection="1">
      <alignment horizontal="center" vertical="center" wrapText="1"/>
      <protection hidden="1"/>
    </xf>
    <xf numFmtId="0" fontId="49" fillId="15" borderId="24" xfId="0" applyFont="1" applyFill="1" applyBorder="1" applyAlignment="1" applyProtection="1">
      <alignment horizontal="center" vertical="center" wrapText="1"/>
      <protection hidden="1"/>
    </xf>
    <xf numFmtId="0" fontId="49" fillId="15" borderId="21" xfId="0" applyFont="1" applyFill="1" applyBorder="1" applyAlignment="1" applyProtection="1">
      <alignment horizontal="center" vertical="center" wrapText="1"/>
      <protection hidden="1"/>
    </xf>
    <xf numFmtId="1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10" borderId="2" xfId="0" applyFont="1" applyFill="1" applyBorder="1" applyAlignment="1" applyProtection="1">
      <alignment horizontal="center" vertical="center" wrapText="1"/>
      <protection hidden="1"/>
    </xf>
    <xf numFmtId="0" fontId="38" fillId="2" borderId="2" xfId="0" applyFont="1" applyFill="1" applyBorder="1" applyAlignment="1" applyProtection="1">
      <alignment horizontal="left" wrapText="1"/>
      <protection hidden="1"/>
    </xf>
    <xf numFmtId="0" fontId="38" fillId="2" borderId="2" xfId="0" applyFont="1" applyFill="1" applyBorder="1" applyAlignment="1" applyProtection="1">
      <alignment horizontal="left" vertical="center" wrapText="1"/>
      <protection hidden="1"/>
    </xf>
    <xf numFmtId="0" fontId="38" fillId="2" borderId="1" xfId="0" applyFont="1" applyFill="1" applyBorder="1" applyAlignment="1" applyProtection="1">
      <alignment horizontal="left" vertical="center" wrapText="1"/>
      <protection hidden="1"/>
    </xf>
    <xf numFmtId="0" fontId="25" fillId="8" borderId="29" xfId="0" applyFont="1" applyFill="1" applyBorder="1" applyAlignment="1" applyProtection="1">
      <alignment horizontal="center" vertical="center" wrapText="1"/>
      <protection hidden="1"/>
    </xf>
    <xf numFmtId="0" fontId="38" fillId="2" borderId="2" xfId="0" quotePrefix="1" applyFont="1" applyFill="1" applyBorder="1" applyAlignment="1" applyProtection="1">
      <alignment horizontal="center" vertical="center" wrapText="1"/>
      <protection hidden="1"/>
    </xf>
    <xf numFmtId="0" fontId="55" fillId="0" borderId="1" xfId="0" applyFont="1" applyBorder="1" applyAlignment="1" applyProtection="1">
      <alignment vertical="center" wrapText="1"/>
      <protection hidden="1"/>
    </xf>
    <xf numFmtId="0" fontId="38" fillId="0" borderId="18" xfId="0" applyFont="1" applyBorder="1" applyAlignment="1" applyProtection="1">
      <alignment wrapText="1"/>
      <protection hidden="1"/>
    </xf>
    <xf numFmtId="0" fontId="38" fillId="0" borderId="1" xfId="0" applyFont="1" applyBorder="1" applyAlignment="1" applyProtection="1">
      <alignment wrapText="1"/>
      <protection hidden="1"/>
    </xf>
    <xf numFmtId="0" fontId="38" fillId="0" borderId="24" xfId="0" applyFont="1" applyBorder="1" applyAlignment="1" applyProtection="1">
      <alignment horizontal="center" vertical="center" wrapText="1"/>
      <protection hidden="1"/>
    </xf>
    <xf numFmtId="0" fontId="55" fillId="2" borderId="2" xfId="0" applyFont="1" applyFill="1" applyBorder="1" applyAlignment="1" applyProtection="1">
      <alignment horizontal="center" vertical="center" wrapText="1"/>
      <protection hidden="1"/>
    </xf>
    <xf numFmtId="0" fontId="55" fillId="2" borderId="2" xfId="0" applyFont="1" applyFill="1" applyBorder="1" applyAlignment="1" applyProtection="1">
      <alignment horizontal="left" wrapText="1"/>
      <protection hidden="1"/>
    </xf>
    <xf numFmtId="0" fontId="55" fillId="2" borderId="2" xfId="0" applyFont="1" applyFill="1" applyBorder="1" applyAlignment="1" applyProtection="1">
      <alignment horizontal="left" vertical="center" wrapText="1"/>
      <protection hidden="1"/>
    </xf>
    <xf numFmtId="0" fontId="38" fillId="2" borderId="2" xfId="0" applyFont="1" applyFill="1" applyBorder="1" applyAlignment="1" applyProtection="1">
      <alignment wrapText="1"/>
      <protection hidden="1"/>
    </xf>
    <xf numFmtId="1" fontId="5" fillId="9" borderId="2" xfId="1" applyNumberFormat="1" applyFont="1" applyFill="1" applyBorder="1" applyAlignment="1" applyProtection="1">
      <alignment horizontal="center" vertical="center" wrapText="1"/>
      <protection hidden="1"/>
    </xf>
    <xf numFmtId="0" fontId="17" fillId="4" borderId="24" xfId="0" applyFont="1" applyFill="1" applyBorder="1" applyAlignment="1" applyProtection="1">
      <alignment horizontal="center" vertical="center" wrapText="1"/>
      <protection hidden="1"/>
    </xf>
    <xf numFmtId="1" fontId="17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17" fillId="4" borderId="2" xfId="0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8" fillId="2" borderId="22" xfId="2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hidden="1"/>
    </xf>
    <xf numFmtId="0" fontId="10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wrapText="1"/>
      <protection hidden="1"/>
    </xf>
    <xf numFmtId="0" fontId="68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 wrapText="1"/>
      <protection locked="0" hidden="1"/>
    </xf>
    <xf numFmtId="173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168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62" fillId="0" borderId="2" xfId="4" applyNumberFormat="1" applyFont="1" applyBorder="1" applyAlignment="1" applyProtection="1">
      <alignment horizontal="center" vertical="center"/>
      <protection locked="0"/>
    </xf>
    <xf numFmtId="168" fontId="62" fillId="0" borderId="2" xfId="4" applyNumberFormat="1" applyFont="1" applyBorder="1" applyAlignment="1" applyProtection="1">
      <alignment horizontal="center" vertical="center"/>
      <protection locked="0"/>
    </xf>
    <xf numFmtId="0" fontId="38" fillId="0" borderId="2" xfId="0" applyFont="1" applyBorder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4" fillId="2" borderId="2" xfId="1" applyNumberFormat="1" applyFont="1" applyFill="1" applyBorder="1" applyAlignment="1" applyProtection="1">
      <alignment horizontal="left" vertical="center" wrapText="1" indent="1"/>
      <protection locked="0"/>
    </xf>
    <xf numFmtId="166" fontId="23" fillId="2" borderId="16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71" fillId="0" borderId="0" xfId="0" applyFont="1"/>
    <xf numFmtId="0" fontId="0" fillId="2" borderId="0" xfId="0" applyFill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3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73" fillId="0" borderId="2" xfId="0" applyFont="1" applyBorder="1" applyAlignment="1">
      <alignment horizontal="center" vertical="center"/>
    </xf>
    <xf numFmtId="0" fontId="14" fillId="2" borderId="0" xfId="0" applyFont="1" applyFill="1"/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19" fillId="2" borderId="24" xfId="0" applyFont="1" applyFill="1" applyBorder="1" applyAlignment="1" applyProtection="1">
      <alignment horizontal="center" vertical="center" wrapText="1"/>
      <protection locked="0" hidden="1"/>
    </xf>
    <xf numFmtId="0" fontId="19" fillId="2" borderId="2" xfId="0" applyFont="1" applyFill="1" applyBorder="1" applyAlignment="1" applyProtection="1">
      <alignment horizontal="center" vertical="center" wrapText="1"/>
      <protection locked="0" hidden="1"/>
    </xf>
    <xf numFmtId="1" fontId="21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51" fillId="10" borderId="2" xfId="0" applyFont="1" applyFill="1" applyBorder="1" applyAlignment="1" applyProtection="1">
      <alignment horizontal="center" vertical="center" wrapText="1"/>
      <protection hidden="1"/>
    </xf>
    <xf numFmtId="0" fontId="16" fillId="5" borderId="21" xfId="0" applyFont="1" applyFill="1" applyBorder="1" applyAlignment="1" applyProtection="1">
      <alignment horizontal="left" vertical="center" wrapText="1" indent="1"/>
      <protection hidden="1"/>
    </xf>
    <xf numFmtId="0" fontId="0" fillId="0" borderId="2" xfId="0" applyBorder="1"/>
    <xf numFmtId="0" fontId="4" fillId="2" borderId="24" xfId="0" quotePrefix="1" applyFont="1" applyFill="1" applyBorder="1" applyAlignment="1" applyProtection="1">
      <alignment horizontal="center" vertical="center" wrapText="1"/>
      <protection locked="0"/>
    </xf>
    <xf numFmtId="168" fontId="7" fillId="2" borderId="2" xfId="1" applyNumberFormat="1" applyFont="1" applyFill="1" applyBorder="1" applyAlignment="1" applyProtection="1">
      <alignment horizontal="center" vertical="center" wrapText="1"/>
      <protection locked="0" hidden="1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left" vertical="center" wrapText="1" indent="1"/>
      <protection locked="0"/>
    </xf>
    <xf numFmtId="49" fontId="7" fillId="2" borderId="22" xfId="0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0" xfId="0" applyFont="1" applyFill="1" applyAlignment="1" applyProtection="1">
      <alignment horizontal="left" vertical="center" wrapText="1" indent="1"/>
      <protection locked="0"/>
    </xf>
    <xf numFmtId="1" fontId="7" fillId="2" borderId="0" xfId="0" applyNumberFormat="1" applyFont="1" applyFill="1" applyAlignment="1" applyProtection="1">
      <alignment horizontal="left" vertical="center" wrapText="1" indent="1"/>
      <protection locked="0"/>
    </xf>
    <xf numFmtId="0" fontId="4" fillId="2" borderId="0" xfId="1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0" xfId="1" applyNumberFormat="1" applyFont="1" applyFill="1" applyBorder="1" applyAlignment="1" applyProtection="1">
      <alignment horizontal="center" vertical="center" wrapText="1"/>
      <protection hidden="1"/>
    </xf>
    <xf numFmtId="1" fontId="4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22" xfId="2" applyFont="1" applyFill="1" applyBorder="1" applyAlignment="1" applyProtection="1">
      <alignment wrapText="1"/>
      <protection hidden="1"/>
    </xf>
    <xf numFmtId="0" fontId="23" fillId="2" borderId="16" xfId="2" applyFont="1" applyFill="1" applyBorder="1" applyAlignment="1" applyProtection="1">
      <alignment wrapText="1"/>
      <protection locked="0"/>
    </xf>
    <xf numFmtId="10" fontId="7" fillId="2" borderId="2" xfId="21" applyNumberFormat="1" applyFont="1" applyFill="1" applyBorder="1" applyAlignment="1" applyProtection="1">
      <alignment horizontal="center" vertical="center" wrapText="1"/>
      <protection locked="0"/>
    </xf>
    <xf numFmtId="10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hidden="1"/>
    </xf>
    <xf numFmtId="0" fontId="0" fillId="2" borderId="0" xfId="0" applyFill="1"/>
    <xf numFmtId="0" fontId="0" fillId="0" borderId="11" xfId="0" applyBorder="1" applyProtection="1">
      <protection hidden="1"/>
    </xf>
    <xf numFmtId="0" fontId="0" fillId="0" borderId="15" xfId="0" applyBorder="1"/>
    <xf numFmtId="0" fontId="0" fillId="2" borderId="15" xfId="0" applyFill="1" applyBorder="1"/>
    <xf numFmtId="0" fontId="0" fillId="2" borderId="11" xfId="0" applyFill="1" applyBorder="1" applyProtection="1">
      <protection hidden="1"/>
    </xf>
    <xf numFmtId="0" fontId="63" fillId="2" borderId="0" xfId="0" applyFont="1" applyFill="1" applyProtection="1">
      <protection hidden="1"/>
    </xf>
    <xf numFmtId="1" fontId="10" fillId="2" borderId="0" xfId="0" applyNumberFormat="1" applyFont="1" applyFill="1" applyAlignment="1" applyProtection="1">
      <alignment horizontal="center" vertical="center" wrapText="1"/>
      <protection hidden="1"/>
    </xf>
    <xf numFmtId="1" fontId="7" fillId="2" borderId="0" xfId="0" applyNumberFormat="1" applyFont="1" applyFill="1" applyAlignment="1" applyProtection="1">
      <alignment horizontal="center" vertical="center" wrapText="1"/>
      <protection hidden="1"/>
    </xf>
    <xf numFmtId="1" fontId="7" fillId="0" borderId="24" xfId="0" applyNumberFormat="1" applyFont="1" applyBorder="1" applyAlignment="1" applyProtection="1">
      <alignment vertical="center" wrapText="1"/>
      <protection locked="0" hidden="1"/>
    </xf>
    <xf numFmtId="1" fontId="7" fillId="0" borderId="21" xfId="0" applyNumberFormat="1" applyFont="1" applyBorder="1" applyAlignment="1" applyProtection="1">
      <alignment vertical="center" wrapText="1"/>
      <protection locked="0" hidden="1"/>
    </xf>
    <xf numFmtId="1" fontId="7" fillId="0" borderId="1" xfId="0" applyNumberFormat="1" applyFont="1" applyBorder="1" applyAlignment="1" applyProtection="1">
      <alignment vertical="center" wrapText="1"/>
      <protection locked="0" hidden="1"/>
    </xf>
    <xf numFmtId="0" fontId="16" fillId="5" borderId="1" xfId="0" applyFont="1" applyFill="1" applyBorder="1" applyAlignment="1" applyProtection="1">
      <alignment horizontal="center" vertical="center" wrapText="1"/>
      <protection hidden="1"/>
    </xf>
    <xf numFmtId="1" fontId="7" fillId="0" borderId="17" xfId="0" applyNumberFormat="1" applyFont="1" applyBorder="1" applyAlignment="1" applyProtection="1">
      <alignment vertical="center" wrapText="1"/>
      <protection locked="0"/>
    </xf>
    <xf numFmtId="1" fontId="7" fillId="0" borderId="21" xfId="0" applyNumberFormat="1" applyFont="1" applyBorder="1" applyAlignment="1" applyProtection="1">
      <alignment vertical="center" wrapText="1"/>
      <protection locked="0"/>
    </xf>
    <xf numFmtId="1" fontId="7" fillId="0" borderId="20" xfId="0" applyNumberFormat="1" applyFont="1" applyBorder="1" applyAlignment="1" applyProtection="1">
      <alignment vertical="center" wrapText="1"/>
      <protection locked="0"/>
    </xf>
    <xf numFmtId="1" fontId="19" fillId="2" borderId="25" xfId="0" applyNumberFormat="1" applyFont="1" applyFill="1" applyBorder="1" applyAlignment="1" applyProtection="1">
      <alignment horizontal="center" vertical="center" wrapText="1"/>
      <protection locked="0" hidden="1"/>
    </xf>
    <xf numFmtId="0" fontId="19" fillId="2" borderId="25" xfId="0" applyFont="1" applyFill="1" applyBorder="1" applyAlignment="1" applyProtection="1">
      <alignment horizontal="center" vertical="center" wrapText="1"/>
      <protection locked="0" hidden="1"/>
    </xf>
    <xf numFmtId="1" fontId="19" fillId="2" borderId="24" xfId="0" applyNumberFormat="1" applyFont="1" applyFill="1" applyBorder="1" applyAlignment="1" applyProtection="1">
      <alignment horizontal="center" vertical="center" wrapText="1"/>
      <protection locked="0" hidden="1"/>
    </xf>
    <xf numFmtId="1" fontId="27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27" fillId="2" borderId="0" xfId="0" applyNumberFormat="1" applyFont="1" applyFill="1" applyAlignment="1" applyProtection="1">
      <alignment horizontal="center" vertical="center" wrapText="1"/>
      <protection hidden="1"/>
    </xf>
    <xf numFmtId="1" fontId="16" fillId="2" borderId="2" xfId="0" applyNumberFormat="1" applyFont="1" applyFill="1" applyBorder="1" applyAlignment="1" applyProtection="1">
      <alignment horizontal="center" vertical="center" wrapText="1"/>
      <protection hidden="1"/>
    </xf>
    <xf numFmtId="10" fontId="16" fillId="2" borderId="2" xfId="21" applyNumberFormat="1" applyFont="1" applyFill="1" applyBorder="1" applyAlignment="1" applyProtection="1">
      <alignment horizontal="center" vertical="center" wrapText="1"/>
      <protection hidden="1"/>
    </xf>
    <xf numFmtId="10" fontId="16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80" fillId="2" borderId="2" xfId="0" applyFont="1" applyFill="1" applyBorder="1" applyAlignment="1" applyProtection="1">
      <alignment horizontal="center" vertical="center" wrapText="1"/>
      <protection hidden="1"/>
    </xf>
    <xf numFmtId="0" fontId="80" fillId="2" borderId="0" xfId="0" applyFont="1" applyFill="1" applyAlignment="1" applyProtection="1">
      <alignment horizontal="center" vertical="center" wrapText="1"/>
      <protection hidden="1"/>
    </xf>
    <xf numFmtId="0" fontId="56" fillId="2" borderId="0" xfId="0" applyFont="1" applyFill="1" applyAlignment="1" applyProtection="1">
      <alignment horizontal="center" vertical="center" wrapText="1"/>
      <protection hidden="1"/>
    </xf>
    <xf numFmtId="0" fontId="81" fillId="2" borderId="0" xfId="0" applyFont="1" applyFill="1" applyAlignment="1" applyProtection="1">
      <alignment vertical="center" wrapText="1"/>
      <protection hidden="1"/>
    </xf>
    <xf numFmtId="0" fontId="60" fillId="2" borderId="0" xfId="0" applyFont="1" applyFill="1" applyAlignment="1" applyProtection="1">
      <alignment vertical="center" wrapText="1"/>
      <protection hidden="1"/>
    </xf>
    <xf numFmtId="0" fontId="48" fillId="2" borderId="0" xfId="0" applyFont="1" applyFill="1" applyAlignment="1" applyProtection="1">
      <alignment vertical="center" wrapText="1"/>
      <protection hidden="1"/>
    </xf>
    <xf numFmtId="0" fontId="27" fillId="2" borderId="0" xfId="0" applyFont="1" applyFill="1" applyAlignment="1" applyProtection="1">
      <alignment horizontal="center" vertical="center" wrapText="1"/>
      <protection locked="0"/>
    </xf>
    <xf numFmtId="174" fontId="27" fillId="2" borderId="2" xfId="21" applyNumberFormat="1" applyFont="1" applyFill="1" applyBorder="1" applyAlignment="1" applyProtection="1">
      <alignment horizontal="center" vertical="center" wrapText="1"/>
      <protection hidden="1"/>
    </xf>
    <xf numFmtId="0" fontId="82" fillId="2" borderId="2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 applyProtection="1">
      <alignment horizontal="center" vertical="center" wrapText="1"/>
      <protection hidden="1"/>
    </xf>
    <xf numFmtId="10" fontId="17" fillId="15" borderId="24" xfId="0" applyNumberFormat="1" applyFont="1" applyFill="1" applyBorder="1" applyAlignment="1" applyProtection="1">
      <alignment horizontal="center" vertical="center" wrapText="1"/>
      <protection hidden="1"/>
    </xf>
    <xf numFmtId="0" fontId="17" fillId="15" borderId="24" xfId="0" applyFont="1" applyFill="1" applyBorder="1" applyAlignment="1" applyProtection="1">
      <alignment horizontal="center" vertical="center" wrapText="1"/>
      <protection hidden="1"/>
    </xf>
    <xf numFmtId="10" fontId="17" fillId="4" borderId="24" xfId="0" applyNumberFormat="1" applyFont="1" applyFill="1" applyBorder="1" applyAlignment="1" applyProtection="1">
      <alignment horizontal="center" vertical="center" wrapText="1"/>
      <protection hidden="1"/>
    </xf>
    <xf numFmtId="10" fontId="17" fillId="15" borderId="2" xfId="0" applyNumberFormat="1" applyFont="1" applyFill="1" applyBorder="1" applyAlignment="1" applyProtection="1">
      <alignment horizontal="center" vertical="center" wrapText="1"/>
      <protection hidden="1"/>
    </xf>
    <xf numFmtId="0" fontId="44" fillId="2" borderId="0" xfId="0" applyFont="1" applyFill="1" applyAlignment="1" applyProtection="1">
      <alignment horizontal="center" vertical="center" wrapText="1"/>
      <protection hidden="1"/>
    </xf>
    <xf numFmtId="1" fontId="21" fillId="6" borderId="1" xfId="0" applyNumberFormat="1" applyFont="1" applyFill="1" applyBorder="1" applyAlignment="1" applyProtection="1">
      <alignment horizontal="center" vertical="center" wrapText="1"/>
      <protection hidden="1"/>
    </xf>
    <xf numFmtId="10" fontId="17" fillId="11" borderId="1" xfId="0" applyNumberFormat="1" applyFont="1" applyFill="1" applyBorder="1" applyAlignment="1" applyProtection="1">
      <alignment horizontal="center" vertical="center" wrapText="1"/>
      <protection hidden="1"/>
    </xf>
    <xf numFmtId="1" fontId="19" fillId="11" borderId="24" xfId="0" applyNumberFormat="1" applyFont="1" applyFill="1" applyBorder="1" applyAlignment="1" applyProtection="1">
      <alignment horizontal="center" vertical="center" wrapText="1"/>
      <protection hidden="1"/>
    </xf>
    <xf numFmtId="10" fontId="19" fillId="6" borderId="24" xfId="0" applyNumberFormat="1" applyFont="1" applyFill="1" applyBorder="1" applyAlignment="1" applyProtection="1">
      <alignment horizontal="center" vertical="center" wrapText="1"/>
      <protection hidden="1"/>
    </xf>
    <xf numFmtId="1" fontId="44" fillId="2" borderId="2" xfId="0" applyNumberFormat="1" applyFont="1" applyFill="1" applyBorder="1" applyAlignment="1" applyProtection="1">
      <alignment horizontal="center" vertical="center" wrapText="1"/>
      <protection hidden="1"/>
    </xf>
    <xf numFmtId="9" fontId="16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7" fillId="2" borderId="2" xfId="0" applyFont="1" applyFill="1" applyBorder="1" applyAlignment="1" applyProtection="1">
      <alignment horizontal="center" vertical="center" wrapText="1"/>
      <protection hidden="1"/>
    </xf>
    <xf numFmtId="0" fontId="32" fillId="2" borderId="2" xfId="0" applyFont="1" applyFill="1" applyBorder="1" applyAlignment="1" applyProtection="1">
      <alignment horizontal="center" vertical="center" wrapText="1"/>
      <protection hidden="1"/>
    </xf>
    <xf numFmtId="0" fontId="80" fillId="2" borderId="2" xfId="0" applyFont="1" applyFill="1" applyBorder="1" applyAlignment="1" applyProtection="1">
      <alignment vertical="center" wrapText="1"/>
      <protection hidden="1"/>
    </xf>
    <xf numFmtId="1" fontId="49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3" fillId="2" borderId="0" xfId="2" applyFont="1" applyFill="1" applyBorder="1" applyAlignment="1" applyProtection="1">
      <alignment wrapText="1"/>
      <protection hidden="1"/>
    </xf>
    <xf numFmtId="171" fontId="7" fillId="2" borderId="0" xfId="2" applyNumberFormat="1" applyFont="1" applyFill="1" applyBorder="1" applyAlignment="1" applyProtection="1">
      <alignment horizontal="center" vertical="center" wrapText="1"/>
      <protection locked="0"/>
    </xf>
    <xf numFmtId="14" fontId="16" fillId="2" borderId="0" xfId="0" applyNumberFormat="1" applyFont="1" applyFill="1" applyAlignment="1" applyProtection="1">
      <alignment vertical="center"/>
      <protection hidden="1"/>
    </xf>
    <xf numFmtId="14" fontId="16" fillId="2" borderId="0" xfId="0" applyNumberFormat="1" applyFont="1" applyFill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171" fontId="19" fillId="2" borderId="0" xfId="0" applyNumberFormat="1" applyFont="1" applyFill="1" applyAlignment="1" applyProtection="1">
      <alignment vertical="center"/>
      <protection hidden="1"/>
    </xf>
    <xf numFmtId="171" fontId="19" fillId="2" borderId="0" xfId="0" applyNumberFormat="1" applyFont="1" applyFill="1" applyAlignment="1" applyProtection="1">
      <alignment horizontal="center" vertical="center"/>
      <protection hidden="1"/>
    </xf>
    <xf numFmtId="0" fontId="38" fillId="0" borderId="2" xfId="0" applyFont="1" applyBorder="1" applyAlignment="1" applyProtection="1">
      <alignment horizontal="center" vertical="center" wrapText="1"/>
      <protection hidden="1"/>
    </xf>
    <xf numFmtId="171" fontId="38" fillId="0" borderId="2" xfId="0" applyNumberFormat="1" applyFont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9" fontId="38" fillId="2" borderId="0" xfId="0" applyNumberFormat="1" applyFont="1" applyFill="1" applyAlignment="1" applyProtection="1">
      <alignment horizontal="center" vertical="center" wrapText="1"/>
      <protection hidden="1"/>
    </xf>
    <xf numFmtId="1" fontId="38" fillId="2" borderId="0" xfId="0" applyNumberFormat="1" applyFont="1" applyFill="1" applyAlignment="1" applyProtection="1">
      <alignment horizontal="center" vertical="center" wrapText="1"/>
      <protection hidden="1"/>
    </xf>
    <xf numFmtId="1" fontId="0" fillId="2" borderId="0" xfId="0" applyNumberFormat="1" applyFill="1" applyAlignment="1" applyProtection="1">
      <alignment horizontal="center"/>
      <protection hidden="1"/>
    </xf>
    <xf numFmtId="1" fontId="25" fillId="2" borderId="0" xfId="0" applyNumberFormat="1" applyFont="1" applyFill="1" applyAlignment="1" applyProtection="1">
      <alignment horizontal="center" vertical="center" wrapText="1"/>
      <protection hidden="1"/>
    </xf>
    <xf numFmtId="10" fontId="38" fillId="2" borderId="0" xfId="21" applyNumberFormat="1" applyFont="1" applyFill="1" applyBorder="1" applyAlignment="1" applyProtection="1">
      <alignment horizontal="center" vertical="center" wrapText="1"/>
      <protection hidden="1"/>
    </xf>
    <xf numFmtId="174" fontId="25" fillId="2" borderId="0" xfId="21" applyNumberFormat="1" applyFont="1" applyFill="1" applyBorder="1" applyAlignment="1" applyProtection="1">
      <alignment horizontal="center" vertical="center" wrapText="1"/>
      <protection hidden="1"/>
    </xf>
    <xf numFmtId="0" fontId="19" fillId="2" borderId="0" xfId="0" applyFont="1" applyFill="1" applyAlignment="1" applyProtection="1">
      <alignment horizontal="center" vertical="center" wrapText="1"/>
      <protection hidden="1"/>
    </xf>
    <xf numFmtId="10" fontId="38" fillId="2" borderId="0" xfId="0" applyNumberFormat="1" applyFont="1" applyFill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0" fillId="2" borderId="2" xfId="0" applyFill="1" applyBorder="1"/>
    <xf numFmtId="10" fontId="0" fillId="2" borderId="0" xfId="0" applyNumberFormat="1" applyFill="1" applyProtection="1"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hidden="1"/>
    </xf>
    <xf numFmtId="0" fontId="23" fillId="2" borderId="7" xfId="2" applyFont="1" applyFill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center" vertical="center"/>
      <protection hidden="1"/>
    </xf>
    <xf numFmtId="0" fontId="71" fillId="2" borderId="0" xfId="0" applyFont="1" applyFill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72" fontId="4" fillId="2" borderId="2" xfId="1" applyNumberFormat="1" applyFont="1" applyFill="1" applyBorder="1" applyAlignment="1" applyProtection="1">
      <alignment horizontal="center" vertical="center" wrapText="1"/>
      <protection locked="0" hidden="1"/>
    </xf>
    <xf numFmtId="165" fontId="4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5" fillId="2" borderId="15" xfId="0" applyFont="1" applyFill="1" applyBorder="1" applyAlignment="1" applyProtection="1">
      <alignment vertical="center" wrapText="1"/>
      <protection hidden="1"/>
    </xf>
    <xf numFmtId="0" fontId="2" fillId="2" borderId="25" xfId="0" applyFont="1" applyFill="1" applyBorder="1" applyAlignment="1" applyProtection="1">
      <alignment horizontal="center" vertical="center"/>
      <protection hidden="1"/>
    </xf>
    <xf numFmtId="0" fontId="2" fillId="2" borderId="28" xfId="0" applyFont="1" applyFill="1" applyBorder="1" applyAlignment="1" applyProtection="1">
      <alignment horizontal="center" vertical="center"/>
      <protection hidden="1"/>
    </xf>
    <xf numFmtId="0" fontId="2" fillId="2" borderId="27" xfId="0" applyFont="1" applyFill="1" applyBorder="1" applyAlignment="1" applyProtection="1">
      <alignment horizontal="center" vertical="center"/>
      <protection hidden="1"/>
    </xf>
    <xf numFmtId="0" fontId="21" fillId="2" borderId="2" xfId="0" applyFont="1" applyFill="1" applyBorder="1" applyAlignment="1" applyProtection="1">
      <alignment horizontal="center" vertical="center" wrapText="1"/>
      <protection hidden="1"/>
    </xf>
    <xf numFmtId="0" fontId="51" fillId="10" borderId="26" xfId="0" applyFont="1" applyFill="1" applyBorder="1" applyAlignment="1" applyProtection="1">
      <alignment horizontal="center" vertical="center" wrapText="1"/>
      <protection hidden="1"/>
    </xf>
    <xf numFmtId="10" fontId="21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1" fillId="2" borderId="15" xfId="0" applyFont="1" applyFill="1" applyBorder="1" applyAlignment="1" applyProtection="1">
      <alignment vertical="center" wrapText="1"/>
      <protection hidden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176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  <protection locked="0"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21" xfId="0" applyFont="1" applyFill="1" applyBorder="1" applyAlignment="1" applyProtection="1">
      <alignment horizontal="left" vertical="center" wrapText="1" indent="1"/>
      <protection hidden="1"/>
    </xf>
    <xf numFmtId="166" fontId="8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4" fillId="2" borderId="2" xfId="0" quotePrefix="1" applyFont="1" applyFill="1" applyBorder="1" applyAlignment="1" applyProtection="1">
      <alignment horizontal="left" vertical="center" wrapText="1" indent="1"/>
      <protection hidden="1"/>
    </xf>
    <xf numFmtId="0" fontId="21" fillId="2" borderId="0" xfId="0" applyFont="1" applyFill="1" applyAlignment="1" applyProtection="1">
      <alignment horizontal="center" vertical="top" wrapText="1"/>
      <protection hidden="1"/>
    </xf>
    <xf numFmtId="0" fontId="4" fillId="4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13" borderId="2" xfId="0" applyFont="1" applyFill="1" applyBorder="1" applyAlignment="1" applyProtection="1">
      <alignment horizontal="center" vertical="center"/>
      <protection hidden="1"/>
    </xf>
    <xf numFmtId="0" fontId="21" fillId="2" borderId="0" xfId="0" applyFont="1" applyFill="1" applyAlignment="1" applyProtection="1">
      <alignment vertical="top" wrapText="1"/>
      <protection hidden="1"/>
    </xf>
    <xf numFmtId="0" fontId="4" fillId="2" borderId="22" xfId="0" applyFont="1" applyFill="1" applyBorder="1" applyAlignment="1" applyProtection="1">
      <alignment horizontal="center" vertical="center" wrapText="1"/>
      <protection hidden="1"/>
    </xf>
    <xf numFmtId="1" fontId="4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13" borderId="1" xfId="0" applyFont="1" applyFill="1" applyBorder="1" applyAlignment="1" applyProtection="1">
      <alignment horizontal="center" vertical="center" wrapText="1"/>
      <protection hidden="1"/>
    </xf>
    <xf numFmtId="0" fontId="13" fillId="13" borderId="1" xfId="0" applyFont="1" applyFill="1" applyBorder="1" applyAlignment="1" applyProtection="1">
      <alignment horizontal="center" vertical="center" wrapText="1"/>
      <protection hidden="1"/>
    </xf>
    <xf numFmtId="1" fontId="4" fillId="13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13" borderId="3" xfId="0" applyFont="1" applyFill="1" applyBorder="1" applyAlignment="1" applyProtection="1">
      <alignment horizontal="center" vertical="center" wrapText="1"/>
      <protection hidden="1"/>
    </xf>
    <xf numFmtId="14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7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0" xfId="2" applyFont="1" applyFill="1" applyBorder="1" applyAlignment="1" applyProtection="1">
      <alignment horizontal="center" wrapText="1"/>
      <protection locked="0"/>
    </xf>
    <xf numFmtId="0" fontId="23" fillId="2" borderId="0" xfId="2" applyFont="1" applyFill="1" applyBorder="1" applyAlignment="1" applyProtection="1">
      <alignment wrapText="1"/>
      <protection locked="0"/>
    </xf>
    <xf numFmtId="0" fontId="23" fillId="2" borderId="0" xfId="2" applyFont="1" applyFill="1" applyBorder="1" applyAlignment="1" applyProtection="1">
      <alignment horizontal="center" wrapText="1"/>
      <protection hidden="1"/>
    </xf>
    <xf numFmtId="0" fontId="27" fillId="2" borderId="0" xfId="0" applyFont="1" applyFill="1" applyAlignment="1" applyProtection="1">
      <alignment horizontal="center" vertical="center"/>
      <protection locked="0"/>
    </xf>
    <xf numFmtId="0" fontId="21" fillId="5" borderId="2" xfId="0" applyFont="1" applyFill="1" applyBorder="1" applyAlignment="1" applyProtection="1">
      <alignment horizontal="left" vertical="center" wrapText="1" indent="1"/>
      <protection hidden="1"/>
    </xf>
    <xf numFmtId="0" fontId="17" fillId="2" borderId="0" xfId="0" applyFont="1" applyFill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hidden="1"/>
    </xf>
    <xf numFmtId="0" fontId="68" fillId="2" borderId="0" xfId="0" applyFont="1" applyFill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top"/>
      <protection locked="0"/>
    </xf>
    <xf numFmtId="0" fontId="85" fillId="2" borderId="7" xfId="0" applyFont="1" applyFill="1" applyBorder="1" applyAlignment="1" applyProtection="1">
      <alignment vertical="center" wrapText="1"/>
      <protection hidden="1"/>
    </xf>
    <xf numFmtId="0" fontId="71" fillId="2" borderId="0" xfId="0" applyFont="1" applyFill="1"/>
    <xf numFmtId="0" fontId="85" fillId="2" borderId="8" xfId="0" applyFont="1" applyFill="1" applyBorder="1" applyAlignment="1" applyProtection="1">
      <alignment vertical="center" wrapText="1"/>
      <protection hidden="1"/>
    </xf>
    <xf numFmtId="0" fontId="86" fillId="2" borderId="0" xfId="0" applyFont="1" applyFill="1" applyAlignment="1" applyProtection="1">
      <alignment horizontal="center" vertical="center" wrapText="1"/>
      <protection hidden="1"/>
    </xf>
    <xf numFmtId="1" fontId="85" fillId="2" borderId="0" xfId="0" applyNumberFormat="1" applyFont="1" applyFill="1" applyAlignment="1" applyProtection="1">
      <alignment horizontal="center" vertical="center" wrapText="1"/>
      <protection hidden="1"/>
    </xf>
    <xf numFmtId="0" fontId="21" fillId="2" borderId="0" xfId="0" applyFont="1" applyFill="1" applyAlignment="1" applyProtection="1">
      <alignment horizontal="center" vertical="center" wrapText="1"/>
      <protection hidden="1"/>
    </xf>
    <xf numFmtId="1" fontId="4" fillId="2" borderId="0" xfId="0" applyNumberFormat="1" applyFont="1" applyFill="1" applyAlignment="1" applyProtection="1">
      <alignment horizontal="center" vertical="center" wrapText="1"/>
      <protection hidden="1"/>
    </xf>
    <xf numFmtId="1" fontId="21" fillId="2" borderId="0" xfId="0" applyNumberFormat="1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locked="0" hidden="1"/>
    </xf>
    <xf numFmtId="0" fontId="23" fillId="2" borderId="22" xfId="2" applyFont="1" applyFill="1" applyBorder="1" applyAlignment="1" applyProtection="1">
      <alignment horizontal="center" vertical="center" wrapText="1"/>
      <protection hidden="1"/>
    </xf>
    <xf numFmtId="0" fontId="23" fillId="2" borderId="16" xfId="2" applyFont="1" applyFill="1" applyBorder="1" applyAlignment="1" applyProtection="1">
      <alignment horizontal="center" vertical="center" wrapText="1"/>
      <protection hidden="1"/>
    </xf>
    <xf numFmtId="1" fontId="4" fillId="7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1" fontId="7" fillId="2" borderId="0" xfId="0" applyNumberFormat="1" applyFont="1" applyFill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0" fontId="38" fillId="2" borderId="2" xfId="0" applyFont="1" applyFill="1" applyBorder="1" applyAlignment="1" applyProtection="1">
      <alignment horizontal="left" vertical="center" wrapText="1"/>
      <protection locked="0"/>
    </xf>
    <xf numFmtId="172" fontId="4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 applyProtection="1">
      <alignment horizontal="center" vertical="center" wrapText="1"/>
      <protection locked="0"/>
    </xf>
    <xf numFmtId="10" fontId="21" fillId="2" borderId="0" xfId="0" applyNumberFormat="1" applyFont="1" applyFill="1" applyAlignment="1" applyProtection="1">
      <alignment horizontal="center" vertical="center" wrapText="1"/>
      <protection hidden="1"/>
    </xf>
    <xf numFmtId="10" fontId="4" fillId="2" borderId="0" xfId="0" applyNumberFormat="1" applyFont="1" applyFill="1" applyAlignment="1" applyProtection="1">
      <alignment horizontal="center" vertical="center" wrapText="1"/>
      <protection locked="0" hidden="1"/>
    </xf>
    <xf numFmtId="0" fontId="79" fillId="2" borderId="0" xfId="0" applyFont="1" applyFill="1" applyAlignment="1" applyProtection="1">
      <alignment horizontal="center" vertical="center" wrapText="1"/>
      <protection locked="0"/>
    </xf>
    <xf numFmtId="0" fontId="63" fillId="2" borderId="0" xfId="0" applyFont="1" applyFill="1"/>
    <xf numFmtId="1" fontId="86" fillId="2" borderId="0" xfId="0" applyNumberFormat="1" applyFont="1" applyFill="1" applyAlignment="1" applyProtection="1">
      <alignment horizontal="center" vertical="center" wrapText="1"/>
      <protection hidden="1"/>
    </xf>
    <xf numFmtId="0" fontId="87" fillId="2" borderId="0" xfId="0" applyFont="1" applyFill="1"/>
    <xf numFmtId="0" fontId="29" fillId="4" borderId="3" xfId="0" applyFont="1" applyFill="1" applyBorder="1" applyAlignment="1" applyProtection="1">
      <alignment horizontal="center" vertical="center" wrapText="1"/>
      <protection hidden="1"/>
    </xf>
    <xf numFmtId="0" fontId="85" fillId="2" borderId="0" xfId="0" applyFont="1" applyFill="1" applyAlignment="1" applyProtection="1">
      <alignment horizontal="center" vertical="center" wrapText="1"/>
      <protection hidden="1"/>
    </xf>
    <xf numFmtId="1" fontId="21" fillId="2" borderId="32" xfId="0" applyNumberFormat="1" applyFont="1" applyFill="1" applyBorder="1" applyAlignment="1" applyProtection="1">
      <alignment vertical="center" wrapText="1"/>
      <protection hidden="1"/>
    </xf>
    <xf numFmtId="1" fontId="21" fillId="2" borderId="0" xfId="0" applyNumberFormat="1" applyFont="1" applyFill="1" applyAlignment="1" applyProtection="1">
      <alignment vertical="center" wrapText="1"/>
      <protection hidden="1"/>
    </xf>
    <xf numFmtId="0" fontId="10" fillId="2" borderId="0" xfId="2" applyFont="1" applyFill="1" applyBorder="1" applyAlignment="1" applyProtection="1">
      <alignment vertical="center" wrapText="1"/>
      <protection hidden="1"/>
    </xf>
    <xf numFmtId="0" fontId="10" fillId="2" borderId="8" xfId="2" applyFont="1" applyFill="1" applyBorder="1" applyAlignment="1" applyProtection="1">
      <alignment vertical="center" wrapText="1"/>
      <protection hidden="1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175" fontId="7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8" fontId="4" fillId="5" borderId="2" xfId="1" applyNumberFormat="1" applyFont="1" applyFill="1" applyBorder="1" applyAlignment="1" applyProtection="1">
      <alignment horizontal="center" vertical="center" wrapText="1"/>
      <protection hidden="1"/>
    </xf>
    <xf numFmtId="0" fontId="29" fillId="4" borderId="2" xfId="0" applyFont="1" applyFill="1" applyBorder="1" applyAlignment="1" applyProtection="1">
      <alignment horizontal="center" vertical="center" wrapText="1"/>
      <protection hidden="1"/>
    </xf>
    <xf numFmtId="0" fontId="90" fillId="0" borderId="0" xfId="0" applyFont="1"/>
    <xf numFmtId="0" fontId="91" fillId="0" borderId="0" xfId="0" applyFont="1"/>
    <xf numFmtId="0" fontId="79" fillId="0" borderId="0" xfId="0" applyFont="1"/>
    <xf numFmtId="1" fontId="10" fillId="6" borderId="2" xfId="0" applyNumberFormat="1" applyFont="1" applyFill="1" applyBorder="1" applyAlignment="1" applyProtection="1">
      <alignment horizontal="center" vertical="center" wrapText="1"/>
      <protection hidden="1"/>
    </xf>
    <xf numFmtId="1" fontId="10" fillId="6" borderId="26" xfId="0" applyNumberFormat="1" applyFont="1" applyFill="1" applyBorder="1" applyAlignment="1" applyProtection="1">
      <alignment horizontal="center" vertical="center" wrapText="1"/>
      <protection hidden="1"/>
    </xf>
    <xf numFmtId="0" fontId="8" fillId="6" borderId="26" xfId="0" applyFont="1" applyFill="1" applyBorder="1" applyAlignment="1" applyProtection="1">
      <alignment horizontal="center" vertical="center" wrapText="1"/>
      <protection hidden="1"/>
    </xf>
    <xf numFmtId="0" fontId="8" fillId="6" borderId="25" xfId="0" applyFont="1" applyFill="1" applyBorder="1" applyAlignment="1" applyProtection="1">
      <alignment horizontal="center" vertical="center" wrapText="1"/>
      <protection hidden="1"/>
    </xf>
    <xf numFmtId="1" fontId="10" fillId="8" borderId="2" xfId="0" applyNumberFormat="1" applyFont="1" applyFill="1" applyBorder="1" applyAlignment="1" applyProtection="1">
      <alignment horizontal="center" vertical="center" wrapText="1"/>
      <protection hidden="1"/>
    </xf>
    <xf numFmtId="172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 applyProtection="1">
      <alignment vertical="center" wrapText="1"/>
      <protection locked="0" hidden="1"/>
    </xf>
    <xf numFmtId="164" fontId="55" fillId="2" borderId="2" xfId="1" applyFont="1" applyFill="1" applyBorder="1" applyAlignment="1" applyProtection="1">
      <alignment horizontal="center" vertical="center" wrapText="1"/>
      <protection hidden="1"/>
    </xf>
    <xf numFmtId="10" fontId="30" fillId="2" borderId="2" xfId="21" applyNumberFormat="1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>
      <alignment wrapText="1"/>
    </xf>
    <xf numFmtId="0" fontId="93" fillId="2" borderId="0" xfId="0" applyFont="1" applyFill="1" applyAlignment="1">
      <alignment vertical="center" wrapText="1"/>
    </xf>
    <xf numFmtId="0" fontId="64" fillId="2" borderId="0" xfId="0" applyFont="1" applyFill="1"/>
    <xf numFmtId="0" fontId="71" fillId="0" borderId="0" xfId="0" applyFont="1" applyProtection="1">
      <protection hidden="1"/>
    </xf>
    <xf numFmtId="0" fontId="57" fillId="4" borderId="2" xfId="0" applyFont="1" applyFill="1" applyBorder="1" applyAlignment="1" applyProtection="1">
      <alignment horizontal="center" vertical="center" wrapText="1"/>
      <protection hidden="1"/>
    </xf>
    <xf numFmtId="1" fontId="4" fillId="7" borderId="1" xfId="0" applyNumberFormat="1" applyFont="1" applyFill="1" applyBorder="1" applyAlignment="1" applyProtection="1">
      <alignment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10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10" fontId="57" fillId="4" borderId="2" xfId="0" applyNumberFormat="1" applyFont="1" applyFill="1" applyBorder="1" applyAlignment="1" applyProtection="1">
      <alignment horizontal="center" vertical="center" wrapText="1"/>
      <protection hidden="1"/>
    </xf>
    <xf numFmtId="1" fontId="57" fillId="18" borderId="2" xfId="0" applyNumberFormat="1" applyFont="1" applyFill="1" applyBorder="1" applyAlignment="1" applyProtection="1">
      <alignment horizontal="center" vertical="center" wrapText="1"/>
      <protection hidden="1"/>
    </xf>
    <xf numFmtId="10" fontId="57" fillId="18" borderId="2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7" fillId="7" borderId="2" xfId="0" applyNumberFormat="1" applyFont="1" applyFill="1" applyBorder="1" applyAlignment="1" applyProtection="1">
      <alignment horizontal="center" vertical="center" wrapText="1"/>
      <protection hidden="1"/>
    </xf>
    <xf numFmtId="1" fontId="7" fillId="7" borderId="2" xfId="0" applyNumberFormat="1" applyFont="1" applyFill="1" applyBorder="1" applyAlignment="1" applyProtection="1">
      <alignment vertical="center" wrapText="1"/>
      <protection hidden="1"/>
    </xf>
    <xf numFmtId="0" fontId="94" fillId="2" borderId="0" xfId="0" applyFont="1" applyFill="1"/>
    <xf numFmtId="0" fontId="95" fillId="0" borderId="0" xfId="0" applyFont="1"/>
    <xf numFmtId="1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57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30" fillId="2" borderId="2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0" fontId="92" fillId="4" borderId="26" xfId="0" applyFont="1" applyFill="1" applyBorder="1" applyAlignment="1">
      <alignment horizontal="center" vertical="center"/>
    </xf>
    <xf numFmtId="0" fontId="92" fillId="4" borderId="22" xfId="0" applyFont="1" applyFill="1" applyBorder="1" applyAlignment="1">
      <alignment horizontal="center" vertical="center"/>
    </xf>
    <xf numFmtId="0" fontId="92" fillId="4" borderId="25" xfId="0" applyFont="1" applyFill="1" applyBorder="1" applyAlignment="1">
      <alignment horizontal="center" vertical="center"/>
    </xf>
    <xf numFmtId="0" fontId="92" fillId="4" borderId="31" xfId="0" applyFont="1" applyFill="1" applyBorder="1" applyAlignment="1">
      <alignment horizontal="center" vertical="center"/>
    </xf>
    <xf numFmtId="0" fontId="92" fillId="4" borderId="0" xfId="0" applyFont="1" applyFill="1" applyAlignment="1">
      <alignment horizontal="center" vertical="center"/>
    </xf>
    <xf numFmtId="0" fontId="92" fillId="4" borderId="28" xfId="0" applyFont="1" applyFill="1" applyBorder="1" applyAlignment="1">
      <alignment horizontal="center" vertical="center"/>
    </xf>
    <xf numFmtId="0" fontId="92" fillId="4" borderId="18" xfId="0" applyFont="1" applyFill="1" applyBorder="1" applyAlignment="1">
      <alignment horizontal="center" vertical="center"/>
    </xf>
    <xf numFmtId="0" fontId="92" fillId="4" borderId="16" xfId="0" applyFont="1" applyFill="1" applyBorder="1" applyAlignment="1">
      <alignment horizontal="center" vertical="center"/>
    </xf>
    <xf numFmtId="0" fontId="92" fillId="4" borderId="27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7" xfId="0" applyBorder="1" applyAlignment="1">
      <alignment horizontal="center"/>
    </xf>
    <xf numFmtId="0" fontId="25" fillId="16" borderId="1" xfId="0" applyFont="1" applyFill="1" applyBorder="1" applyAlignment="1">
      <alignment horizontal="center" vertical="center"/>
    </xf>
    <xf numFmtId="0" fontId="25" fillId="16" borderId="21" xfId="0" applyFont="1" applyFill="1" applyBorder="1" applyAlignment="1">
      <alignment horizontal="center" vertical="center"/>
    </xf>
    <xf numFmtId="0" fontId="25" fillId="16" borderId="24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38" fillId="2" borderId="21" xfId="0" applyFont="1" applyFill="1" applyBorder="1" applyAlignment="1">
      <alignment horizontal="center" vertical="center" wrapText="1"/>
    </xf>
    <xf numFmtId="0" fontId="38" fillId="2" borderId="24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21" xfId="0" applyFill="1" applyBorder="1" applyAlignment="1" applyProtection="1">
      <alignment horizont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24" xfId="0" applyFill="1" applyBorder="1" applyAlignment="1" applyProtection="1">
      <alignment horizontal="center" vertical="center"/>
      <protection hidden="1"/>
    </xf>
    <xf numFmtId="0" fontId="0" fillId="2" borderId="21" xfId="0" applyFill="1" applyBorder="1" applyAlignment="1" applyProtection="1">
      <alignment horizontal="center" vertical="center"/>
      <protection hidden="1"/>
    </xf>
    <xf numFmtId="10" fontId="78" fillId="18" borderId="2" xfId="0" applyNumberFormat="1" applyFont="1" applyFill="1" applyBorder="1" applyAlignment="1" applyProtection="1">
      <alignment horizontal="center" vertical="center" wrapText="1"/>
      <protection hidden="1"/>
    </xf>
    <xf numFmtId="1" fontId="78" fillId="18" borderId="2" xfId="0" applyNumberFormat="1" applyFont="1" applyFill="1" applyBorder="1" applyAlignment="1" applyProtection="1">
      <alignment horizontal="center" vertical="center" wrapText="1"/>
      <protection hidden="1"/>
    </xf>
    <xf numFmtId="0" fontId="25" fillId="2" borderId="0" xfId="0" applyFont="1" applyFill="1" applyAlignment="1" applyProtection="1">
      <alignment horizontal="center" vertical="center" wrapText="1"/>
      <protection hidden="1"/>
    </xf>
    <xf numFmtId="9" fontId="76" fillId="18" borderId="2" xfId="0" applyNumberFormat="1" applyFont="1" applyFill="1" applyBorder="1" applyAlignment="1" applyProtection="1">
      <alignment horizontal="center" vertical="center" wrapText="1"/>
      <protection hidden="1"/>
    </xf>
    <xf numFmtId="0" fontId="77" fillId="18" borderId="2" xfId="0" applyFont="1" applyFill="1" applyBorder="1" applyAlignment="1" applyProtection="1">
      <alignment horizontal="center" vertical="center" wrapText="1"/>
      <protection hidden="1"/>
    </xf>
    <xf numFmtId="0" fontId="74" fillId="4" borderId="2" xfId="0" applyFont="1" applyFill="1" applyBorder="1" applyAlignment="1" applyProtection="1">
      <alignment horizontal="center" vertical="center" textRotation="255" wrapText="1" readingOrder="2"/>
      <protection hidden="1"/>
    </xf>
    <xf numFmtId="0" fontId="75" fillId="9" borderId="2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62" fillId="0" borderId="2" xfId="0" applyFont="1" applyBorder="1" applyAlignment="1" applyProtection="1">
      <alignment horizontal="center" vertical="center" wrapText="1"/>
      <protection hidden="1"/>
    </xf>
    <xf numFmtId="0" fontId="14" fillId="9" borderId="2" xfId="0" applyFont="1" applyFill="1" applyBorder="1" applyAlignment="1" applyProtection="1">
      <alignment horizontal="center" vertical="center" wrapText="1"/>
      <protection hidden="1"/>
    </xf>
    <xf numFmtId="0" fontId="62" fillId="2" borderId="26" xfId="0" applyFont="1" applyFill="1" applyBorder="1" applyAlignment="1" applyProtection="1">
      <alignment horizontal="center" vertical="center" wrapText="1"/>
      <protection hidden="1"/>
    </xf>
    <xf numFmtId="0" fontId="62" fillId="2" borderId="18" xfId="0" applyFont="1" applyFill="1" applyBorder="1" applyAlignment="1" applyProtection="1">
      <alignment horizontal="center" vertical="center" wrapText="1"/>
      <protection hidden="1"/>
    </xf>
    <xf numFmtId="0" fontId="62" fillId="2" borderId="2" xfId="0" applyFont="1" applyFill="1" applyBorder="1" applyAlignment="1" applyProtection="1">
      <alignment horizontal="center" vertical="center" wrapText="1"/>
      <protection hidden="1"/>
    </xf>
    <xf numFmtId="0" fontId="72" fillId="16" borderId="1" xfId="0" applyFont="1" applyFill="1" applyBorder="1" applyAlignment="1" applyProtection="1">
      <alignment horizontal="center" vertical="center" wrapText="1"/>
      <protection hidden="1"/>
    </xf>
    <xf numFmtId="0" fontId="72" fillId="16" borderId="21" xfId="0" applyFont="1" applyFill="1" applyBorder="1" applyAlignment="1" applyProtection="1">
      <alignment horizontal="center" vertical="center" wrapText="1"/>
      <protection hidden="1"/>
    </xf>
    <xf numFmtId="0" fontId="72" fillId="16" borderId="24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center"/>
    </xf>
    <xf numFmtId="0" fontId="63" fillId="2" borderId="2" xfId="0" applyFont="1" applyFill="1" applyBorder="1" applyAlignment="1" applyProtection="1">
      <alignment horizontal="center" vertical="center" wrapText="1"/>
      <protection hidden="1"/>
    </xf>
    <xf numFmtId="0" fontId="77" fillId="2" borderId="1" xfId="0" applyFont="1" applyFill="1" applyBorder="1" applyAlignment="1">
      <alignment horizontal="right" vertical="center"/>
    </xf>
    <xf numFmtId="0" fontId="77" fillId="2" borderId="24" xfId="0" applyFont="1" applyFill="1" applyBorder="1" applyAlignment="1">
      <alignment horizontal="right" vertical="center"/>
    </xf>
    <xf numFmtId="0" fontId="77" fillId="11" borderId="1" xfId="0" applyFont="1" applyFill="1" applyBorder="1" applyAlignment="1">
      <alignment horizontal="center" vertical="center"/>
    </xf>
    <xf numFmtId="0" fontId="77" fillId="11" borderId="21" xfId="0" applyFont="1" applyFill="1" applyBorder="1" applyAlignment="1">
      <alignment horizontal="center" vertical="center"/>
    </xf>
    <xf numFmtId="0" fontId="77" fillId="11" borderId="24" xfId="0" applyFont="1" applyFill="1" applyBorder="1" applyAlignment="1">
      <alignment horizontal="center" vertical="center"/>
    </xf>
    <xf numFmtId="175" fontId="83" fillId="0" borderId="2" xfId="0" applyNumberFormat="1" applyFont="1" applyBorder="1" applyAlignment="1">
      <alignment horizontal="center"/>
    </xf>
    <xf numFmtId="0" fontId="14" fillId="16" borderId="2" xfId="0" applyFont="1" applyFill="1" applyBorder="1" applyAlignment="1">
      <alignment horizontal="center" wrapText="1"/>
    </xf>
    <xf numFmtId="1" fontId="88" fillId="16" borderId="2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14" fillId="16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0" fontId="10" fillId="8" borderId="1" xfId="0" applyNumberFormat="1" applyFont="1" applyFill="1" applyBorder="1" applyAlignment="1" applyProtection="1">
      <alignment horizontal="center" vertical="center" wrapText="1"/>
      <protection hidden="1"/>
    </xf>
    <xf numFmtId="10" fontId="10" fillId="8" borderId="21" xfId="0" applyNumberFormat="1" applyFont="1" applyFill="1" applyBorder="1" applyAlignment="1" applyProtection="1">
      <alignment horizontal="center" vertical="center" wrapText="1"/>
      <protection hidden="1"/>
    </xf>
    <xf numFmtId="10" fontId="10" fillId="8" borderId="24" xfId="0" applyNumberFormat="1" applyFont="1" applyFill="1" applyBorder="1" applyAlignment="1" applyProtection="1">
      <alignment horizontal="center" vertical="center" wrapText="1"/>
      <protection hidden="1"/>
    </xf>
    <xf numFmtId="0" fontId="38" fillId="2" borderId="1" xfId="0" applyFont="1" applyFill="1" applyBorder="1" applyAlignment="1" applyProtection="1">
      <alignment horizontal="center" vertical="center" wrapText="1"/>
      <protection hidden="1"/>
    </xf>
    <xf numFmtId="0" fontId="38" fillId="2" borderId="21" xfId="0" applyFont="1" applyFill="1" applyBorder="1" applyAlignment="1" applyProtection="1">
      <alignment horizontal="center" vertical="center" wrapText="1"/>
      <protection hidden="1"/>
    </xf>
    <xf numFmtId="0" fontId="38" fillId="2" borderId="24" xfId="0" applyFont="1" applyFill="1" applyBorder="1" applyAlignment="1" applyProtection="1">
      <alignment horizontal="center" vertical="center" wrapText="1"/>
      <protection hidden="1"/>
    </xf>
    <xf numFmtId="0" fontId="25" fillId="5" borderId="1" xfId="0" applyFont="1" applyFill="1" applyBorder="1" applyAlignment="1" applyProtection="1">
      <alignment horizontal="center" vertical="center" wrapText="1"/>
      <protection hidden="1"/>
    </xf>
    <xf numFmtId="0" fontId="25" fillId="5" borderId="21" xfId="0" applyFont="1" applyFill="1" applyBorder="1" applyAlignment="1" applyProtection="1">
      <alignment horizontal="center" vertical="center" wrapText="1"/>
      <protection hidden="1"/>
    </xf>
    <xf numFmtId="0" fontId="25" fillId="5" borderId="24" xfId="0" applyFont="1" applyFill="1" applyBorder="1" applyAlignment="1" applyProtection="1">
      <alignment horizontal="center" vertical="center" wrapText="1"/>
      <protection hidden="1"/>
    </xf>
    <xf numFmtId="10" fontId="8" fillId="6" borderId="26" xfId="0" applyNumberFormat="1" applyFont="1" applyFill="1" applyBorder="1" applyAlignment="1" applyProtection="1">
      <alignment horizontal="center" vertical="center" wrapText="1"/>
      <protection hidden="1"/>
    </xf>
    <xf numFmtId="10" fontId="8" fillId="6" borderId="22" xfId="0" applyNumberFormat="1" applyFont="1" applyFill="1" applyBorder="1" applyAlignment="1" applyProtection="1">
      <alignment horizontal="center" vertical="center" wrapText="1"/>
      <protection hidden="1"/>
    </xf>
    <xf numFmtId="10" fontId="8" fillId="6" borderId="25" xfId="0" applyNumberFormat="1" applyFont="1" applyFill="1" applyBorder="1" applyAlignment="1" applyProtection="1">
      <alignment horizontal="center" vertical="center" wrapText="1"/>
      <protection hidden="1"/>
    </xf>
    <xf numFmtId="10" fontId="8" fillId="6" borderId="18" xfId="0" applyNumberFormat="1" applyFont="1" applyFill="1" applyBorder="1" applyAlignment="1" applyProtection="1">
      <alignment horizontal="center" vertical="center" wrapText="1"/>
      <protection hidden="1"/>
    </xf>
    <xf numFmtId="10" fontId="8" fillId="6" borderId="16" xfId="0" applyNumberFormat="1" applyFont="1" applyFill="1" applyBorder="1" applyAlignment="1" applyProtection="1">
      <alignment horizontal="center" vertical="center" wrapText="1"/>
      <protection hidden="1"/>
    </xf>
    <xf numFmtId="10" fontId="8" fillId="6" borderId="27" xfId="0" applyNumberFormat="1" applyFont="1" applyFill="1" applyBorder="1" applyAlignment="1" applyProtection="1">
      <alignment horizontal="center" vertical="center" wrapText="1"/>
      <protection hidden="1"/>
    </xf>
    <xf numFmtId="0" fontId="10" fillId="5" borderId="26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 wrapText="1"/>
      <protection hidden="1"/>
    </xf>
    <xf numFmtId="0" fontId="10" fillId="5" borderId="18" xfId="0" applyFont="1" applyFill="1" applyBorder="1" applyAlignment="1" applyProtection="1">
      <alignment horizontal="center" vertical="center" wrapText="1"/>
      <protection hidden="1"/>
    </xf>
    <xf numFmtId="0" fontId="10" fillId="5" borderId="27" xfId="0" applyFont="1" applyFill="1" applyBorder="1" applyAlignment="1" applyProtection="1">
      <alignment horizontal="center" vertical="center" wrapText="1"/>
      <protection hidden="1"/>
    </xf>
    <xf numFmtId="0" fontId="25" fillId="5" borderId="2" xfId="0" applyFont="1" applyFill="1" applyBorder="1" applyAlignment="1" applyProtection="1">
      <alignment horizontal="center" vertical="center" wrapText="1"/>
      <protection hidden="1"/>
    </xf>
    <xf numFmtId="0" fontId="38" fillId="2" borderId="2" xfId="0" applyFont="1" applyFill="1" applyBorder="1" applyAlignment="1" applyProtection="1">
      <alignment horizontal="center" vertical="center" wrapText="1"/>
      <protection hidden="1"/>
    </xf>
    <xf numFmtId="10" fontId="8" fillId="6" borderId="1" xfId="0" applyNumberFormat="1" applyFont="1" applyFill="1" applyBorder="1" applyAlignment="1" applyProtection="1">
      <alignment horizontal="center" vertical="center" wrapText="1"/>
      <protection hidden="1"/>
    </xf>
    <xf numFmtId="10" fontId="8" fillId="6" borderId="21" xfId="0" applyNumberFormat="1" applyFont="1" applyFill="1" applyBorder="1" applyAlignment="1" applyProtection="1">
      <alignment horizontal="center" vertical="center" wrapText="1"/>
      <protection hidden="1"/>
    </xf>
    <xf numFmtId="10" fontId="8" fillId="6" borderId="24" xfId="0" applyNumberFormat="1" applyFont="1" applyFill="1" applyBorder="1" applyAlignment="1" applyProtection="1">
      <alignment horizontal="center" vertical="center" wrapText="1"/>
      <protection hidden="1"/>
    </xf>
    <xf numFmtId="1" fontId="10" fillId="6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6" borderId="2" xfId="0" applyFont="1" applyFill="1" applyBorder="1" applyAlignment="1" applyProtection="1">
      <alignment horizontal="center" vertical="center" wrapText="1"/>
      <protection hidden="1"/>
    </xf>
    <xf numFmtId="1" fontId="10" fillId="5" borderId="26" xfId="0" applyNumberFormat="1" applyFont="1" applyFill="1" applyBorder="1" applyAlignment="1" applyProtection="1">
      <alignment horizontal="center" vertical="center" wrapText="1"/>
      <protection hidden="1"/>
    </xf>
    <xf numFmtId="1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1" fontId="10" fillId="5" borderId="18" xfId="0" applyNumberFormat="1" applyFont="1" applyFill="1" applyBorder="1" applyAlignment="1" applyProtection="1">
      <alignment horizontal="center" vertical="center" wrapText="1"/>
      <protection hidden="1"/>
    </xf>
    <xf numFmtId="1" fontId="10" fillId="5" borderId="27" xfId="0" applyNumberFormat="1" applyFont="1" applyFill="1" applyBorder="1" applyAlignment="1" applyProtection="1">
      <alignment horizontal="center" vertical="center" wrapText="1"/>
      <protection hidden="1"/>
    </xf>
    <xf numFmtId="10" fontId="10" fillId="6" borderId="1" xfId="0" applyNumberFormat="1" applyFont="1" applyFill="1" applyBorder="1" applyAlignment="1" applyProtection="1">
      <alignment horizontal="center" vertical="center" wrapText="1"/>
      <protection hidden="1"/>
    </xf>
    <xf numFmtId="10" fontId="10" fillId="6" borderId="24" xfId="0" applyNumberFormat="1" applyFont="1" applyFill="1" applyBorder="1" applyAlignment="1" applyProtection="1">
      <alignment horizontal="center" vertical="center" wrapText="1"/>
      <protection hidden="1"/>
    </xf>
    <xf numFmtId="0" fontId="10" fillId="8" borderId="2" xfId="0" applyFont="1" applyFill="1" applyBorder="1" applyAlignment="1" applyProtection="1">
      <alignment horizontal="center" vertical="center" wrapText="1"/>
      <protection hidden="1"/>
    </xf>
    <xf numFmtId="0" fontId="19" fillId="2" borderId="1" xfId="0" applyFont="1" applyFill="1" applyBorder="1" applyAlignment="1" applyProtection="1">
      <alignment horizontal="center" vertical="center" wrapText="1"/>
      <protection locked="0" hidden="1"/>
    </xf>
    <xf numFmtId="0" fontId="19" fillId="2" borderId="21" xfId="0" applyFont="1" applyFill="1" applyBorder="1" applyAlignment="1" applyProtection="1">
      <alignment horizontal="center" vertical="center" wrapText="1"/>
      <protection locked="0" hidden="1"/>
    </xf>
    <xf numFmtId="0" fontId="19" fillId="2" borderId="24" xfId="0" applyFont="1" applyFill="1" applyBorder="1" applyAlignment="1" applyProtection="1">
      <alignment horizontal="center" vertical="center" wrapText="1"/>
      <protection locked="0" hidden="1"/>
    </xf>
    <xf numFmtId="0" fontId="25" fillId="8" borderId="2" xfId="0" applyFont="1" applyFill="1" applyBorder="1" applyAlignment="1" applyProtection="1">
      <alignment horizontal="center" vertical="center" wrapText="1"/>
      <protection hidden="1"/>
    </xf>
    <xf numFmtId="1" fontId="10" fillId="6" borderId="26" xfId="0" applyNumberFormat="1" applyFont="1" applyFill="1" applyBorder="1" applyAlignment="1" applyProtection="1">
      <alignment horizontal="center" vertical="center" wrapText="1"/>
      <protection hidden="1"/>
    </xf>
    <xf numFmtId="1" fontId="10" fillId="6" borderId="18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>
      <alignment horizontal="left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1" fillId="5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42" fillId="5" borderId="2" xfId="0" applyFont="1" applyFill="1" applyBorder="1" applyAlignment="1" applyProtection="1">
      <alignment horizontal="center" vertical="center" wrapText="1"/>
      <protection hidden="1"/>
    </xf>
    <xf numFmtId="49" fontId="8" fillId="2" borderId="22" xfId="2" applyNumberFormat="1" applyFont="1" applyFill="1" applyBorder="1" applyAlignment="1" applyProtection="1">
      <alignment horizontal="center" vertical="center" wrapText="1"/>
      <protection locked="0"/>
    </xf>
    <xf numFmtId="0" fontId="9" fillId="8" borderId="2" xfId="0" applyFont="1" applyFill="1" applyBorder="1" applyAlignment="1" applyProtection="1">
      <alignment horizontal="center" vertical="center" wrapText="1"/>
      <protection hidden="1"/>
    </xf>
    <xf numFmtId="171" fontId="8" fillId="2" borderId="2" xfId="2" applyNumberFormat="1" applyFont="1" applyFill="1" applyBorder="1" applyAlignment="1" applyProtection="1">
      <alignment horizontal="center" vertical="center" wrapText="1"/>
      <protection hidden="1"/>
    </xf>
    <xf numFmtId="49" fontId="8" fillId="0" borderId="2" xfId="0" applyNumberFormat="1" applyFont="1" applyBorder="1" applyAlignment="1" applyProtection="1">
      <alignment horizontal="center" vertical="center" wrapText="1"/>
      <protection hidden="1"/>
    </xf>
    <xf numFmtId="0" fontId="23" fillId="2" borderId="22" xfId="2" applyFont="1" applyFill="1" applyBorder="1" applyAlignment="1" applyProtection="1">
      <alignment horizontal="center" vertical="center" wrapText="1"/>
    </xf>
    <xf numFmtId="0" fontId="52" fillId="2" borderId="18" xfId="2" applyFont="1" applyFill="1" applyBorder="1" applyAlignment="1" applyProtection="1">
      <alignment horizontal="center" vertical="center" wrapText="1"/>
    </xf>
    <xf numFmtId="0" fontId="52" fillId="2" borderId="16" xfId="2" applyFont="1" applyFill="1" applyBorder="1" applyAlignment="1" applyProtection="1">
      <alignment horizontal="center" vertical="center" wrapText="1"/>
    </xf>
    <xf numFmtId="0" fontId="23" fillId="2" borderId="16" xfId="2" applyFont="1" applyFill="1" applyBorder="1" applyAlignment="1" applyProtection="1">
      <alignment horizontal="center" vertical="center" wrapText="1"/>
    </xf>
    <xf numFmtId="0" fontId="23" fillId="2" borderId="26" xfId="2" applyFont="1" applyFill="1" applyBorder="1" applyAlignment="1" applyProtection="1">
      <alignment horizontal="center" vertical="center" wrapText="1"/>
    </xf>
    <xf numFmtId="0" fontId="26" fillId="3" borderId="26" xfId="0" applyFont="1" applyFill="1" applyBorder="1" applyAlignment="1" applyProtection="1">
      <alignment horizontal="center" vertical="center" wrapText="1"/>
      <protection hidden="1"/>
    </xf>
    <xf numFmtId="0" fontId="26" fillId="3" borderId="22" xfId="0" applyFont="1" applyFill="1" applyBorder="1" applyAlignment="1" applyProtection="1">
      <alignment horizontal="center" vertical="center" wrapText="1"/>
      <protection hidden="1"/>
    </xf>
    <xf numFmtId="0" fontId="26" fillId="3" borderId="25" xfId="0" applyFont="1" applyFill="1" applyBorder="1" applyAlignment="1" applyProtection="1">
      <alignment horizontal="center" vertical="center" wrapText="1"/>
      <protection hidden="1"/>
    </xf>
    <xf numFmtId="0" fontId="26" fillId="3" borderId="18" xfId="0" applyFont="1" applyFill="1" applyBorder="1" applyAlignment="1" applyProtection="1">
      <alignment horizontal="center" vertical="center" wrapText="1"/>
      <protection hidden="1"/>
    </xf>
    <xf numFmtId="0" fontId="26" fillId="3" borderId="16" xfId="0" applyFont="1" applyFill="1" applyBorder="1" applyAlignment="1" applyProtection="1">
      <alignment horizontal="center" vertical="center" wrapText="1"/>
      <protection hidden="1"/>
    </xf>
    <xf numFmtId="0" fontId="26" fillId="3" borderId="27" xfId="0" applyFont="1" applyFill="1" applyBorder="1" applyAlignment="1" applyProtection="1">
      <alignment horizontal="center" vertical="center" wrapText="1"/>
      <protection hidden="1"/>
    </xf>
    <xf numFmtId="0" fontId="25" fillId="2" borderId="1" xfId="0" applyFont="1" applyFill="1" applyBorder="1" applyAlignment="1" applyProtection="1">
      <alignment horizontal="center" vertical="center" wrapText="1"/>
      <protection hidden="1"/>
    </xf>
    <xf numFmtId="0" fontId="25" fillId="2" borderId="21" xfId="0" applyFont="1" applyFill="1" applyBorder="1" applyAlignment="1" applyProtection="1">
      <alignment horizontal="center" vertical="center" wrapText="1"/>
      <protection hidden="1"/>
    </xf>
    <xf numFmtId="0" fontId="25" fillId="2" borderId="24" xfId="0" applyFont="1" applyFill="1" applyBorder="1" applyAlignment="1" applyProtection="1">
      <alignment horizontal="center" vertical="center" wrapText="1"/>
      <protection hidden="1"/>
    </xf>
    <xf numFmtId="0" fontId="25" fillId="2" borderId="1" xfId="0" applyFont="1" applyFill="1" applyBorder="1" applyAlignment="1" applyProtection="1">
      <alignment horizontal="center" vertical="center" wrapText="1"/>
      <protection locked="0" hidden="1"/>
    </xf>
    <xf numFmtId="0" fontId="25" fillId="2" borderId="21" xfId="0" applyFont="1" applyFill="1" applyBorder="1" applyAlignment="1" applyProtection="1">
      <alignment horizontal="center" vertical="center" wrapText="1"/>
      <protection locked="0" hidden="1"/>
    </xf>
    <xf numFmtId="0" fontId="25" fillId="2" borderId="24" xfId="0" applyFont="1" applyFill="1" applyBorder="1" applyAlignment="1" applyProtection="1">
      <alignment horizontal="center" vertical="center" wrapText="1"/>
      <protection locked="0" hidden="1"/>
    </xf>
    <xf numFmtId="166" fontId="10" fillId="2" borderId="1" xfId="2" applyNumberFormat="1" applyFont="1" applyFill="1" applyBorder="1" applyAlignment="1" applyProtection="1">
      <alignment horizontal="center" vertical="center" wrapText="1"/>
      <protection hidden="1"/>
    </xf>
    <xf numFmtId="166" fontId="10" fillId="2" borderId="24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0" fillId="0" borderId="24" xfId="0" applyFont="1" applyBorder="1" applyAlignment="1" applyProtection="1">
      <alignment horizontal="center" vertical="center" wrapText="1"/>
      <protection hidden="1"/>
    </xf>
    <xf numFmtId="0" fontId="26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49" fontId="8" fillId="2" borderId="16" xfId="2" applyNumberFormat="1" applyFont="1" applyFill="1" applyBorder="1" applyAlignment="1" applyProtection="1">
      <alignment horizontal="center" vertical="center" wrapText="1"/>
      <protection locked="0"/>
    </xf>
    <xf numFmtId="0" fontId="8" fillId="2" borderId="22" xfId="2" applyFont="1" applyFill="1" applyBorder="1" applyAlignment="1" applyProtection="1">
      <alignment horizontal="center" vertical="center" wrapText="1"/>
      <protection locked="0"/>
    </xf>
    <xf numFmtId="0" fontId="8" fillId="2" borderId="25" xfId="2" applyFont="1" applyFill="1" applyBorder="1" applyAlignment="1" applyProtection="1">
      <alignment horizontal="center" vertical="center" wrapText="1"/>
      <protection locked="0"/>
    </xf>
    <xf numFmtId="171" fontId="8" fillId="2" borderId="16" xfId="2" applyNumberFormat="1" applyFont="1" applyFill="1" applyBorder="1" applyAlignment="1" applyProtection="1">
      <alignment horizontal="center" vertical="center" wrapText="1"/>
      <protection locked="0"/>
    </xf>
    <xf numFmtId="171" fontId="8" fillId="2" borderId="27" xfId="2" applyNumberFormat="1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5" borderId="2" xfId="0" applyFont="1" applyFill="1" applyBorder="1" applyAlignment="1" applyProtection="1">
      <alignment horizontal="center" vertical="center" wrapText="1"/>
      <protection hidden="1"/>
    </xf>
    <xf numFmtId="0" fontId="9" fillId="14" borderId="2" xfId="0" applyFont="1" applyFill="1" applyBorder="1" applyAlignment="1" applyProtection="1">
      <alignment horizontal="center" vertical="center" wrapText="1"/>
      <protection hidden="1"/>
    </xf>
    <xf numFmtId="0" fontId="9" fillId="7" borderId="2" xfId="0" applyFont="1" applyFill="1" applyBorder="1" applyAlignment="1" applyProtection="1">
      <alignment horizontal="center" vertical="center" wrapText="1"/>
      <protection hidden="1"/>
    </xf>
    <xf numFmtId="0" fontId="9" fillId="4" borderId="26" xfId="0" applyFont="1" applyFill="1" applyBorder="1" applyAlignment="1" applyProtection="1">
      <alignment horizontal="center" textRotation="90" wrapText="1"/>
      <protection hidden="1"/>
    </xf>
    <xf numFmtId="0" fontId="9" fillId="4" borderId="22" xfId="0" applyFont="1" applyFill="1" applyBorder="1" applyAlignment="1" applyProtection="1">
      <alignment horizontal="center" textRotation="90" wrapText="1"/>
      <protection hidden="1"/>
    </xf>
    <xf numFmtId="0" fontId="9" fillId="4" borderId="25" xfId="0" applyFont="1" applyFill="1" applyBorder="1" applyAlignment="1" applyProtection="1">
      <alignment horizontal="center" textRotation="90" wrapText="1"/>
      <protection hidden="1"/>
    </xf>
    <xf numFmtId="0" fontId="27" fillId="12" borderId="16" xfId="0" applyFont="1" applyFill="1" applyBorder="1" applyAlignment="1" applyProtection="1">
      <alignment horizontal="center" vertical="center" wrapText="1"/>
      <protection hidden="1"/>
    </xf>
    <xf numFmtId="0" fontId="25" fillId="9" borderId="2" xfId="0" applyFont="1" applyFill="1" applyBorder="1" applyAlignment="1" applyProtection="1">
      <alignment horizontal="center" textRotation="90" wrapText="1"/>
      <protection hidden="1"/>
    </xf>
    <xf numFmtId="0" fontId="9" fillId="19" borderId="2" xfId="0" applyFont="1" applyFill="1" applyBorder="1" applyAlignment="1" applyProtection="1">
      <alignment horizontal="center" vertical="center" wrapText="1"/>
      <protection hidden="1"/>
    </xf>
    <xf numFmtId="0" fontId="25" fillId="7" borderId="2" xfId="0" applyFont="1" applyFill="1" applyBorder="1" applyAlignment="1" applyProtection="1">
      <alignment horizontal="center" vertical="center" wrapText="1"/>
      <protection hidden="1"/>
    </xf>
    <xf numFmtId="0" fontId="37" fillId="5" borderId="1" xfId="0" applyFont="1" applyFill="1" applyBorder="1" applyAlignment="1" applyProtection="1">
      <alignment horizontal="center" vertical="center" wrapText="1"/>
      <protection hidden="1"/>
    </xf>
    <xf numFmtId="0" fontId="37" fillId="5" borderId="21" xfId="0" applyFont="1" applyFill="1" applyBorder="1" applyAlignment="1" applyProtection="1">
      <alignment horizontal="center" vertical="center" wrapText="1"/>
      <protection hidden="1"/>
    </xf>
    <xf numFmtId="0" fontId="37" fillId="5" borderId="24" xfId="0" applyFont="1" applyFill="1" applyBorder="1" applyAlignment="1" applyProtection="1">
      <alignment horizontal="center" vertical="center" wrapText="1"/>
      <protection hidden="1"/>
    </xf>
    <xf numFmtId="0" fontId="8" fillId="6" borderId="1" xfId="0" applyFont="1" applyFill="1" applyBorder="1" applyAlignment="1" applyProtection="1">
      <alignment horizontal="center" vertical="center" wrapText="1"/>
      <protection hidden="1"/>
    </xf>
    <xf numFmtId="0" fontId="8" fillId="6" borderId="24" xfId="0" applyFont="1" applyFill="1" applyBorder="1" applyAlignment="1" applyProtection="1">
      <alignment horizontal="center" vertical="center" wrapText="1"/>
      <protection hidden="1"/>
    </xf>
    <xf numFmtId="1" fontId="10" fillId="8" borderId="1" xfId="0" applyNumberFormat="1" applyFont="1" applyFill="1" applyBorder="1" applyAlignment="1" applyProtection="1">
      <alignment horizontal="center" vertical="center" wrapText="1"/>
      <protection hidden="1"/>
    </xf>
    <xf numFmtId="1" fontId="10" fillId="8" borderId="24" xfId="0" applyNumberFormat="1" applyFont="1" applyFill="1" applyBorder="1" applyAlignment="1" applyProtection="1">
      <alignment horizontal="center" vertical="center" wrapText="1"/>
      <protection hidden="1"/>
    </xf>
    <xf numFmtId="0" fontId="16" fillId="18" borderId="0" xfId="0" applyFont="1" applyFill="1" applyAlignment="1" applyProtection="1">
      <alignment horizontal="center" vertical="center" wrapText="1"/>
      <protection hidden="1"/>
    </xf>
    <xf numFmtId="0" fontId="9" fillId="5" borderId="1" xfId="0" applyFont="1" applyFill="1" applyBorder="1" applyAlignment="1" applyProtection="1">
      <alignment horizontal="center" textRotation="90" wrapText="1"/>
      <protection hidden="1"/>
    </xf>
    <xf numFmtId="0" fontId="9" fillId="5" borderId="21" xfId="0" applyFont="1" applyFill="1" applyBorder="1" applyAlignment="1" applyProtection="1">
      <alignment horizontal="center" textRotation="90" wrapText="1"/>
      <protection hidden="1"/>
    </xf>
    <xf numFmtId="0" fontId="9" fillId="14" borderId="1" xfId="0" applyFont="1" applyFill="1" applyBorder="1" applyAlignment="1" applyProtection="1">
      <alignment horizontal="center" textRotation="90" wrapText="1"/>
      <protection hidden="1"/>
    </xf>
    <xf numFmtId="0" fontId="9" fillId="14" borderId="21" xfId="0" applyFont="1" applyFill="1" applyBorder="1" applyAlignment="1" applyProtection="1">
      <alignment horizontal="center" textRotation="90" wrapText="1"/>
      <protection hidden="1"/>
    </xf>
    <xf numFmtId="0" fontId="42" fillId="2" borderId="1" xfId="0" applyFont="1" applyFill="1" applyBorder="1" applyAlignment="1" applyProtection="1">
      <alignment horizontal="center" vertical="center" wrapText="1"/>
      <protection hidden="1"/>
    </xf>
    <xf numFmtId="0" fontId="42" fillId="2" borderId="21" xfId="0" applyFont="1" applyFill="1" applyBorder="1" applyAlignment="1" applyProtection="1">
      <alignment horizontal="center" vertical="center" wrapText="1"/>
      <protection hidden="1"/>
    </xf>
    <xf numFmtId="0" fontId="42" fillId="2" borderId="24" xfId="0" applyFont="1" applyFill="1" applyBorder="1" applyAlignment="1" applyProtection="1">
      <alignment horizontal="center" vertical="center" wrapText="1"/>
      <protection hidden="1"/>
    </xf>
    <xf numFmtId="0" fontId="38" fillId="18" borderId="2" xfId="0" applyFont="1" applyFill="1" applyBorder="1" applyAlignment="1" applyProtection="1">
      <alignment horizontal="center" vertical="center" wrapText="1"/>
      <protection hidden="1"/>
    </xf>
    <xf numFmtId="0" fontId="25" fillId="10" borderId="2" xfId="0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center" textRotation="90" wrapText="1"/>
      <protection hidden="1"/>
    </xf>
    <xf numFmtId="0" fontId="9" fillId="7" borderId="21" xfId="0" applyFont="1" applyFill="1" applyBorder="1" applyAlignment="1" applyProtection="1">
      <alignment horizontal="center" textRotation="90" wrapText="1"/>
      <protection hidden="1"/>
    </xf>
    <xf numFmtId="0" fontId="9" fillId="19" borderId="1" xfId="0" applyFont="1" applyFill="1" applyBorder="1" applyAlignment="1" applyProtection="1">
      <alignment horizontal="center" textRotation="90" wrapText="1"/>
      <protection hidden="1"/>
    </xf>
    <xf numFmtId="0" fontId="9" fillId="19" borderId="21" xfId="0" applyFont="1" applyFill="1" applyBorder="1" applyAlignment="1" applyProtection="1">
      <alignment horizontal="center" textRotation="90" wrapText="1"/>
      <protection hidden="1"/>
    </xf>
    <xf numFmtId="0" fontId="41" fillId="14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  <protection locked="0" hidden="1"/>
    </xf>
    <xf numFmtId="0" fontId="25" fillId="2" borderId="2" xfId="0" applyFont="1" applyFill="1" applyBorder="1" applyAlignment="1" applyProtection="1">
      <alignment horizontal="center" vertical="center" wrapText="1"/>
      <protection hidden="1"/>
    </xf>
    <xf numFmtId="0" fontId="27" fillId="2" borderId="0" xfId="0" applyFont="1" applyFill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0" fontId="32" fillId="2" borderId="0" xfId="0" applyFont="1" applyFill="1" applyAlignment="1" applyProtection="1">
      <alignment horizontal="center" vertical="center" wrapText="1"/>
      <protection locked="0" hidden="1"/>
    </xf>
    <xf numFmtId="0" fontId="27" fillId="2" borderId="22" xfId="0" applyFont="1" applyFill="1" applyBorder="1" applyAlignment="1" applyProtection="1">
      <alignment horizontal="center" vertical="center"/>
      <protection locked="0" hidden="1"/>
    </xf>
    <xf numFmtId="0" fontId="27" fillId="2" borderId="0" xfId="0" applyFont="1" applyFill="1" applyAlignment="1" applyProtection="1">
      <alignment horizontal="center" vertical="center"/>
      <protection locked="0" hidden="1"/>
    </xf>
    <xf numFmtId="0" fontId="16" fillId="2" borderId="15" xfId="0" applyFont="1" applyFill="1" applyBorder="1" applyAlignment="1" applyProtection="1">
      <alignment horizontal="center" vertical="center"/>
      <protection locked="0" hidden="1"/>
    </xf>
    <xf numFmtId="1" fontId="25" fillId="8" borderId="2" xfId="0" applyNumberFormat="1" applyFont="1" applyFill="1" applyBorder="1" applyAlignment="1" applyProtection="1">
      <alignment horizontal="center" vertical="center" wrapText="1"/>
      <protection hidden="1"/>
    </xf>
    <xf numFmtId="0" fontId="9" fillId="11" borderId="1" xfId="0" applyFont="1" applyFill="1" applyBorder="1" applyAlignment="1" applyProtection="1">
      <alignment horizontal="center" vertical="center" wrapText="1"/>
      <protection hidden="1"/>
    </xf>
    <xf numFmtId="0" fontId="9" fillId="11" borderId="21" xfId="0" applyFont="1" applyFill="1" applyBorder="1" applyAlignment="1" applyProtection="1">
      <alignment horizontal="center" vertical="center" wrapText="1"/>
      <protection hidden="1"/>
    </xf>
    <xf numFmtId="0" fontId="9" fillId="11" borderId="24" xfId="0" applyFont="1" applyFill="1" applyBorder="1" applyAlignment="1" applyProtection="1">
      <alignment horizontal="center" vertical="center" wrapText="1"/>
      <protection hidden="1"/>
    </xf>
    <xf numFmtId="1" fontId="25" fillId="8" borderId="1" xfId="0" applyNumberFormat="1" applyFont="1" applyFill="1" applyBorder="1" applyAlignment="1" applyProtection="1">
      <alignment horizontal="center" vertical="center" wrapText="1"/>
      <protection hidden="1"/>
    </xf>
    <xf numFmtId="1" fontId="25" fillId="8" borderId="21" xfId="0" applyNumberFormat="1" applyFont="1" applyFill="1" applyBorder="1" applyAlignment="1" applyProtection="1">
      <alignment horizontal="center" vertical="center" wrapText="1"/>
      <protection hidden="1"/>
    </xf>
    <xf numFmtId="1" fontId="25" fillId="8" borderId="24" xfId="0" applyNumberFormat="1" applyFont="1" applyFill="1" applyBorder="1" applyAlignment="1" applyProtection="1">
      <alignment horizontal="center" vertical="center" wrapText="1"/>
      <protection hidden="1"/>
    </xf>
    <xf numFmtId="0" fontId="25" fillId="8" borderId="1" xfId="0" applyFont="1" applyFill="1" applyBorder="1" applyAlignment="1" applyProtection="1">
      <alignment horizontal="center" vertical="center" wrapText="1"/>
      <protection hidden="1"/>
    </xf>
    <xf numFmtId="0" fontId="25" fillId="8" borderId="21" xfId="0" applyFont="1" applyFill="1" applyBorder="1" applyAlignment="1" applyProtection="1">
      <alignment horizontal="center" vertical="center" wrapText="1"/>
      <protection hidden="1"/>
    </xf>
    <xf numFmtId="0" fontId="25" fillId="8" borderId="24" xfId="0" applyFont="1" applyFill="1" applyBorder="1" applyAlignment="1" applyProtection="1">
      <alignment horizontal="center" vertical="center" wrapText="1"/>
      <protection hidden="1"/>
    </xf>
    <xf numFmtId="0" fontId="32" fillId="2" borderId="16" xfId="0" applyFont="1" applyFill="1" applyBorder="1" applyAlignment="1" applyProtection="1">
      <alignment horizontal="center" vertical="center"/>
      <protection hidden="1"/>
    </xf>
    <xf numFmtId="0" fontId="38" fillId="2" borderId="0" xfId="0" applyFont="1" applyFill="1" applyAlignment="1" applyProtection="1">
      <alignment horizontal="right" vertical="center" wrapText="1"/>
      <protection hidden="1"/>
    </xf>
    <xf numFmtId="0" fontId="25" fillId="9" borderId="2" xfId="0" applyFont="1" applyFill="1" applyBorder="1" applyAlignment="1" applyProtection="1">
      <alignment horizontal="center" vertical="center" wrapText="1"/>
      <protection hidden="1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42" fillId="2" borderId="29" xfId="0" applyFont="1" applyFill="1" applyBorder="1" applyAlignment="1" applyProtection="1">
      <alignment horizontal="center" vertical="center" wrapText="1"/>
      <protection hidden="1"/>
    </xf>
    <xf numFmtId="0" fontId="37" fillId="9" borderId="2" xfId="0" applyFont="1" applyFill="1" applyBorder="1" applyAlignment="1" applyProtection="1">
      <alignment horizontal="center" vertical="center" wrapText="1"/>
      <protection hidden="1"/>
    </xf>
    <xf numFmtId="0" fontId="10" fillId="8" borderId="1" xfId="0" applyFont="1" applyFill="1" applyBorder="1" applyAlignment="1" applyProtection="1">
      <alignment horizontal="center" vertical="center" wrapText="1"/>
      <protection hidden="1"/>
    </xf>
    <xf numFmtId="0" fontId="10" fillId="8" borderId="21" xfId="0" applyFont="1" applyFill="1" applyBorder="1" applyAlignment="1" applyProtection="1">
      <alignment horizontal="center" vertical="center" wrapText="1"/>
      <protection hidden="1"/>
    </xf>
    <xf numFmtId="0" fontId="10" fillId="8" borderId="24" xfId="0" applyFont="1" applyFill="1" applyBorder="1" applyAlignment="1" applyProtection="1">
      <alignment horizontal="center" vertical="center" wrapText="1"/>
      <protection hidden="1"/>
    </xf>
    <xf numFmtId="0" fontId="38" fillId="2" borderId="26" xfId="0" applyFont="1" applyFill="1" applyBorder="1" applyAlignment="1" applyProtection="1">
      <alignment horizontal="center" vertical="center" wrapText="1"/>
      <protection hidden="1"/>
    </xf>
    <xf numFmtId="0" fontId="38" fillId="2" borderId="22" xfId="0" applyFont="1" applyFill="1" applyBorder="1" applyAlignment="1" applyProtection="1">
      <alignment horizontal="center" vertical="center" wrapText="1"/>
      <protection hidden="1"/>
    </xf>
    <xf numFmtId="0" fontId="38" fillId="2" borderId="25" xfId="0" applyFont="1" applyFill="1" applyBorder="1" applyAlignment="1" applyProtection="1">
      <alignment horizontal="center" vertical="center" wrapText="1"/>
      <protection hidden="1"/>
    </xf>
    <xf numFmtId="0" fontId="38" fillId="2" borderId="18" xfId="0" applyFont="1" applyFill="1" applyBorder="1" applyAlignment="1" applyProtection="1">
      <alignment horizontal="center" vertical="center" wrapText="1"/>
      <protection hidden="1"/>
    </xf>
    <xf numFmtId="0" fontId="38" fillId="2" borderId="16" xfId="0" applyFont="1" applyFill="1" applyBorder="1" applyAlignment="1" applyProtection="1">
      <alignment horizontal="center" vertical="center" wrapText="1"/>
      <protection hidden="1"/>
    </xf>
    <xf numFmtId="0" fontId="38" fillId="2" borderId="27" xfId="0" applyFont="1" applyFill="1" applyBorder="1" applyAlignment="1" applyProtection="1">
      <alignment horizontal="center" vertical="center" wrapText="1"/>
      <protection hidden="1"/>
    </xf>
    <xf numFmtId="1" fontId="8" fillId="6" borderId="1" xfId="0" applyNumberFormat="1" applyFont="1" applyFill="1" applyBorder="1" applyAlignment="1" applyProtection="1">
      <alignment horizontal="center" vertical="center" wrapText="1"/>
      <protection hidden="1"/>
    </xf>
    <xf numFmtId="1" fontId="8" fillId="6" borderId="21" xfId="0" applyNumberFormat="1" applyFont="1" applyFill="1" applyBorder="1" applyAlignment="1" applyProtection="1">
      <alignment horizontal="center" vertical="center" wrapText="1"/>
      <protection hidden="1"/>
    </xf>
    <xf numFmtId="1" fontId="8" fillId="6" borderId="24" xfId="0" applyNumberFormat="1" applyFont="1" applyFill="1" applyBorder="1" applyAlignment="1" applyProtection="1">
      <alignment horizontal="center" vertical="center" wrapText="1"/>
      <protection hidden="1"/>
    </xf>
    <xf numFmtId="1" fontId="8" fillId="6" borderId="26" xfId="0" applyNumberFormat="1" applyFont="1" applyFill="1" applyBorder="1" applyAlignment="1" applyProtection="1">
      <alignment horizontal="center" vertical="center" wrapText="1"/>
      <protection hidden="1"/>
    </xf>
    <xf numFmtId="1" fontId="8" fillId="6" borderId="22" xfId="0" applyNumberFormat="1" applyFont="1" applyFill="1" applyBorder="1" applyAlignment="1" applyProtection="1">
      <alignment horizontal="center" vertical="center" wrapText="1"/>
      <protection hidden="1"/>
    </xf>
    <xf numFmtId="1" fontId="8" fillId="6" borderId="25" xfId="0" applyNumberFormat="1" applyFont="1" applyFill="1" applyBorder="1" applyAlignment="1" applyProtection="1">
      <alignment horizontal="center" vertical="center" wrapText="1"/>
      <protection hidden="1"/>
    </xf>
    <xf numFmtId="1" fontId="8" fillId="6" borderId="18" xfId="0" applyNumberFormat="1" applyFont="1" applyFill="1" applyBorder="1" applyAlignment="1" applyProtection="1">
      <alignment horizontal="center" vertical="center" wrapText="1"/>
      <protection hidden="1"/>
    </xf>
    <xf numFmtId="1" fontId="8" fillId="6" borderId="16" xfId="0" applyNumberFormat="1" applyFont="1" applyFill="1" applyBorder="1" applyAlignment="1" applyProtection="1">
      <alignment horizontal="center" vertical="center" wrapText="1"/>
      <protection hidden="1"/>
    </xf>
    <xf numFmtId="1" fontId="8" fillId="6" borderId="27" xfId="0" applyNumberFormat="1" applyFont="1" applyFill="1" applyBorder="1" applyAlignment="1" applyProtection="1">
      <alignment horizontal="center" vertical="center" wrapText="1"/>
      <protection hidden="1"/>
    </xf>
    <xf numFmtId="1" fontId="10" fillId="8" borderId="21" xfId="0" applyNumberFormat="1" applyFont="1" applyFill="1" applyBorder="1" applyAlignment="1" applyProtection="1">
      <alignment horizontal="center" vertical="center" wrapText="1"/>
      <protection hidden="1"/>
    </xf>
    <xf numFmtId="0" fontId="25" fillId="5" borderId="26" xfId="0" applyFont="1" applyFill="1" applyBorder="1" applyAlignment="1" applyProtection="1">
      <alignment horizontal="center" vertical="center" wrapText="1"/>
      <protection hidden="1"/>
    </xf>
    <xf numFmtId="0" fontId="25" fillId="5" borderId="22" xfId="0" applyFont="1" applyFill="1" applyBorder="1" applyAlignment="1" applyProtection="1">
      <alignment horizontal="center" vertical="center" wrapText="1"/>
      <protection hidden="1"/>
    </xf>
    <xf numFmtId="0" fontId="25" fillId="5" borderId="25" xfId="0" applyFont="1" applyFill="1" applyBorder="1" applyAlignment="1" applyProtection="1">
      <alignment horizontal="center" vertical="center" wrapText="1"/>
      <protection hidden="1"/>
    </xf>
    <xf numFmtId="0" fontId="25" fillId="5" borderId="18" xfId="0" applyFont="1" applyFill="1" applyBorder="1" applyAlignment="1" applyProtection="1">
      <alignment horizontal="center" vertical="center" wrapText="1"/>
      <protection hidden="1"/>
    </xf>
    <xf numFmtId="0" fontId="25" fillId="5" borderId="16" xfId="0" applyFont="1" applyFill="1" applyBorder="1" applyAlignment="1" applyProtection="1">
      <alignment horizontal="center" vertical="center" wrapText="1"/>
      <protection hidden="1"/>
    </xf>
    <xf numFmtId="0" fontId="25" fillId="5" borderId="27" xfId="0" applyFont="1" applyFill="1" applyBorder="1" applyAlignment="1" applyProtection="1">
      <alignment horizontal="center" vertical="center" wrapText="1"/>
      <protection hidden="1"/>
    </xf>
    <xf numFmtId="0" fontId="8" fillId="6" borderId="2" xfId="0" applyFont="1" applyFill="1" applyBorder="1" applyAlignment="1" applyProtection="1">
      <alignment horizontal="center" vertical="center" wrapText="1"/>
      <protection hidden="1"/>
    </xf>
    <xf numFmtId="0" fontId="42" fillId="2" borderId="2" xfId="0" applyFont="1" applyFill="1" applyBorder="1" applyAlignment="1" applyProtection="1">
      <alignment horizontal="center" vertical="center" wrapText="1"/>
      <protection hidden="1"/>
    </xf>
    <xf numFmtId="0" fontId="25" fillId="8" borderId="26" xfId="0" applyFont="1" applyFill="1" applyBorder="1" applyAlignment="1" applyProtection="1">
      <alignment horizontal="center" vertical="center" wrapText="1"/>
      <protection hidden="1"/>
    </xf>
    <xf numFmtId="0" fontId="25" fillId="8" borderId="22" xfId="0" applyFont="1" applyFill="1" applyBorder="1" applyAlignment="1" applyProtection="1">
      <alignment horizontal="center" vertical="center" wrapText="1"/>
      <protection hidden="1"/>
    </xf>
    <xf numFmtId="0" fontId="25" fillId="8" borderId="25" xfId="0" applyFont="1" applyFill="1" applyBorder="1" applyAlignment="1" applyProtection="1">
      <alignment horizontal="center" vertical="center" wrapText="1"/>
      <protection hidden="1"/>
    </xf>
    <xf numFmtId="0" fontId="42" fillId="2" borderId="2" xfId="0" applyFont="1" applyFill="1" applyBorder="1" applyAlignment="1" applyProtection="1">
      <alignment horizontal="center" vertical="center" wrapText="1"/>
      <protection locked="0"/>
    </xf>
    <xf numFmtId="1" fontId="8" fillId="6" borderId="2" xfId="0" applyNumberFormat="1" applyFont="1" applyFill="1" applyBorder="1" applyAlignment="1" applyProtection="1">
      <alignment horizontal="center" vertical="center" wrapText="1"/>
      <protection hidden="1"/>
    </xf>
    <xf numFmtId="1" fontId="10" fillId="8" borderId="2" xfId="0" applyNumberFormat="1" applyFont="1" applyFill="1" applyBorder="1" applyAlignment="1" applyProtection="1">
      <alignment horizontal="center" vertical="center" wrapText="1"/>
      <protection hidden="1"/>
    </xf>
    <xf numFmtId="0" fontId="9" fillId="11" borderId="2" xfId="0" applyFont="1" applyFill="1" applyBorder="1" applyAlignment="1" applyProtection="1">
      <alignment horizontal="center" vertical="center" wrapText="1"/>
      <protection hidden="1"/>
    </xf>
    <xf numFmtId="0" fontId="41" fillId="8" borderId="2" xfId="0" applyFont="1" applyFill="1" applyBorder="1" applyAlignment="1" applyProtection="1">
      <alignment horizontal="center" vertical="center" wrapText="1"/>
      <protection hidden="1"/>
    </xf>
    <xf numFmtId="0" fontId="8" fillId="6" borderId="26" xfId="0" applyFont="1" applyFill="1" applyBorder="1" applyAlignment="1" applyProtection="1">
      <alignment horizontal="center" vertical="center" wrapText="1"/>
      <protection hidden="1"/>
    </xf>
    <xf numFmtId="0" fontId="8" fillId="6" borderId="25" xfId="0" applyFont="1" applyFill="1" applyBorder="1" applyAlignment="1" applyProtection="1">
      <alignment horizontal="center" vertical="center" wrapText="1"/>
      <protection hidden="1"/>
    </xf>
    <xf numFmtId="0" fontId="8" fillId="6" borderId="18" xfId="0" applyFont="1" applyFill="1" applyBorder="1" applyAlignment="1" applyProtection="1">
      <alignment horizontal="center" vertical="center" wrapText="1"/>
      <protection hidden="1"/>
    </xf>
    <xf numFmtId="0" fontId="8" fillId="6" borderId="27" xfId="0" applyFont="1" applyFill="1" applyBorder="1" applyAlignment="1" applyProtection="1">
      <alignment horizontal="center" vertical="center" wrapText="1"/>
      <protection hidden="1"/>
    </xf>
    <xf numFmtId="1" fontId="25" fillId="8" borderId="3" xfId="0" applyNumberFormat="1" applyFont="1" applyFill="1" applyBorder="1" applyAlignment="1" applyProtection="1">
      <alignment horizontal="center" vertical="center" wrapText="1"/>
      <protection hidden="1"/>
    </xf>
    <xf numFmtId="0" fontId="25" fillId="8" borderId="3" xfId="0" applyFont="1" applyFill="1" applyBorder="1" applyAlignment="1" applyProtection="1">
      <alignment horizontal="center" vertical="center" wrapText="1"/>
      <protection hidden="1"/>
    </xf>
    <xf numFmtId="0" fontId="41" fillId="8" borderId="1" xfId="0" applyFont="1" applyFill="1" applyBorder="1" applyAlignment="1" applyProtection="1">
      <alignment horizontal="center" vertical="center" wrapText="1"/>
      <protection hidden="1"/>
    </xf>
    <xf numFmtId="0" fontId="41" fillId="8" borderId="21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0" fontId="2" fillId="2" borderId="11" xfId="0" applyFont="1" applyFill="1" applyBorder="1" applyAlignment="1" applyProtection="1">
      <alignment horizontal="center"/>
      <protection hidden="1"/>
    </xf>
    <xf numFmtId="0" fontId="2" fillId="2" borderId="15" xfId="0" applyFont="1" applyFill="1" applyBorder="1" applyAlignment="1" applyProtection="1">
      <alignment horizontal="center"/>
      <protection hidden="1"/>
    </xf>
    <xf numFmtId="0" fontId="2" fillId="2" borderId="12" xfId="0" applyFont="1" applyFill="1" applyBorder="1" applyAlignment="1" applyProtection="1">
      <alignment horizontal="center"/>
      <protection hidden="1"/>
    </xf>
    <xf numFmtId="0" fontId="23" fillId="2" borderId="22" xfId="2" applyFont="1" applyFill="1" applyBorder="1" applyAlignment="1" applyProtection="1">
      <alignment horizontal="right" vertical="center" wrapText="1"/>
    </xf>
    <xf numFmtId="0" fontId="8" fillId="2" borderId="22" xfId="2" applyFont="1" applyFill="1" applyBorder="1" applyAlignment="1" applyProtection="1">
      <alignment horizontal="left" vertical="center" wrapText="1"/>
      <protection locked="0"/>
    </xf>
    <xf numFmtId="166" fontId="8" fillId="2" borderId="9" xfId="0" applyNumberFormat="1" applyFont="1" applyFill="1" applyBorder="1" applyAlignment="1" applyProtection="1">
      <alignment horizontal="left" vertical="center" wrapText="1"/>
      <protection hidden="1"/>
    </xf>
    <xf numFmtId="166" fontId="8" fillId="2" borderId="14" xfId="0" applyNumberFormat="1" applyFont="1" applyFill="1" applyBorder="1" applyAlignment="1" applyProtection="1">
      <alignment horizontal="left" vertical="center" wrapText="1"/>
      <protection hidden="1"/>
    </xf>
    <xf numFmtId="0" fontId="4" fillId="2" borderId="10" xfId="0" applyFont="1" applyFill="1" applyBorder="1" applyAlignment="1" applyProtection="1">
      <alignment horizontal="left" vertical="center" wrapText="1"/>
      <protection hidden="1"/>
    </xf>
    <xf numFmtId="0" fontId="4" fillId="2" borderId="19" xfId="0" applyFont="1" applyFill="1" applyBorder="1" applyAlignment="1" applyProtection="1">
      <alignment horizontal="left" vertical="center" wrapText="1"/>
      <protection hidden="1"/>
    </xf>
    <xf numFmtId="0" fontId="26" fillId="3" borderId="5" xfId="0" applyFont="1" applyFill="1" applyBorder="1" applyAlignment="1" applyProtection="1">
      <alignment horizontal="center" vertical="center" wrapText="1"/>
      <protection hidden="1"/>
    </xf>
    <xf numFmtId="0" fontId="26" fillId="3" borderId="6" xfId="0" applyFont="1" applyFill="1" applyBorder="1" applyAlignment="1" applyProtection="1">
      <alignment horizontal="center" vertical="center" wrapText="1"/>
      <protection hidden="1"/>
    </xf>
    <xf numFmtId="0" fontId="26" fillId="3" borderId="15" xfId="0" applyFont="1" applyFill="1" applyBorder="1" applyAlignment="1" applyProtection="1">
      <alignment horizontal="center" vertical="center" wrapText="1"/>
      <protection hidden="1"/>
    </xf>
    <xf numFmtId="0" fontId="26" fillId="3" borderId="12" xfId="0" applyFont="1" applyFill="1" applyBorder="1" applyAlignment="1" applyProtection="1">
      <alignment horizontal="center" vertical="center" wrapText="1"/>
      <protection hidden="1"/>
    </xf>
    <xf numFmtId="0" fontId="25" fillId="2" borderId="8" xfId="0" applyFont="1" applyFill="1" applyBorder="1" applyAlignment="1" applyProtection="1">
      <alignment horizontal="center" vertical="center" wrapText="1"/>
      <protection hidden="1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21" xfId="0" applyFont="1" applyFill="1" applyBorder="1" applyAlignment="1" applyProtection="1">
      <alignment horizontal="left" vertical="center" wrapText="1"/>
      <protection hidden="1"/>
    </xf>
    <xf numFmtId="0" fontId="8" fillId="2" borderId="17" xfId="0" applyFont="1" applyFill="1" applyBorder="1" applyAlignment="1" applyProtection="1">
      <alignment horizontal="left" vertical="center" wrapText="1"/>
      <protection hidden="1"/>
    </xf>
    <xf numFmtId="0" fontId="8" fillId="2" borderId="21" xfId="0" applyFont="1" applyFill="1" applyBorder="1" applyAlignment="1" applyProtection="1">
      <alignment horizontal="left" vertical="center" wrapText="1"/>
      <protection locked="0"/>
    </xf>
    <xf numFmtId="0" fontId="8" fillId="2" borderId="17" xfId="0" applyFont="1" applyFill="1" applyBorder="1" applyAlignment="1" applyProtection="1">
      <alignment horizontal="left" vertical="center" wrapText="1"/>
      <protection locked="0"/>
    </xf>
    <xf numFmtId="0" fontId="23" fillId="2" borderId="26" xfId="2" applyFont="1" applyFill="1" applyBorder="1" applyAlignment="1" applyProtection="1">
      <alignment horizontal="left" wrapText="1" indent="2"/>
    </xf>
    <xf numFmtId="0" fontId="23" fillId="2" borderId="22" xfId="2" applyFont="1" applyFill="1" applyBorder="1" applyAlignment="1" applyProtection="1">
      <alignment horizontal="left" wrapText="1" indent="2"/>
    </xf>
    <xf numFmtId="0" fontId="8" fillId="2" borderId="25" xfId="2" applyFont="1" applyFill="1" applyBorder="1" applyAlignment="1" applyProtection="1">
      <alignment horizontal="left" vertical="center" wrapText="1"/>
      <protection locked="0"/>
    </xf>
    <xf numFmtId="166" fontId="8" fillId="2" borderId="16" xfId="2" applyNumberFormat="1" applyFont="1" applyFill="1" applyBorder="1" applyAlignment="1" applyProtection="1">
      <alignment horizontal="left" vertical="center" wrapText="1"/>
      <protection locked="0"/>
    </xf>
    <xf numFmtId="166" fontId="8" fillId="2" borderId="27" xfId="2" applyNumberFormat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24" xfId="0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8" fillId="2" borderId="16" xfId="2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center" wrapText="1"/>
      <protection locked="0" hidden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12" fillId="4" borderId="2" xfId="0" applyFont="1" applyFill="1" applyBorder="1" applyAlignment="1" applyProtection="1">
      <alignment horizontal="center" vertical="center"/>
      <protection hidden="1"/>
    </xf>
    <xf numFmtId="0" fontId="12" fillId="5" borderId="1" xfId="0" applyFont="1" applyFill="1" applyBorder="1" applyAlignment="1" applyProtection="1">
      <alignment horizontal="center" vertical="center"/>
      <protection hidden="1"/>
    </xf>
    <xf numFmtId="0" fontId="12" fillId="5" borderId="21" xfId="0" applyFont="1" applyFill="1" applyBorder="1" applyAlignment="1" applyProtection="1">
      <alignment horizontal="center" vertical="center"/>
      <protection hidden="1"/>
    </xf>
    <xf numFmtId="0" fontId="12" fillId="5" borderId="24" xfId="0" applyFont="1" applyFill="1" applyBorder="1" applyAlignment="1" applyProtection="1">
      <alignment horizontal="center" vertical="center"/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4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23" fillId="2" borderId="18" xfId="2" applyFont="1" applyFill="1" applyBorder="1" applyAlignment="1" applyProtection="1">
      <alignment horizontal="left" vertical="center" wrapText="1" indent="2"/>
    </xf>
    <xf numFmtId="0" fontId="23" fillId="2" borderId="16" xfId="2" applyFont="1" applyFill="1" applyBorder="1" applyAlignment="1" applyProtection="1">
      <alignment horizontal="left" vertical="center" wrapText="1" indent="2"/>
    </xf>
    <xf numFmtId="0" fontId="12" fillId="5" borderId="2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locked="0" hidden="1"/>
    </xf>
    <xf numFmtId="0" fontId="10" fillId="2" borderId="22" xfId="0" applyFont="1" applyFill="1" applyBorder="1" applyAlignment="1" applyProtection="1">
      <alignment horizontal="right" vertical="center" wrapText="1"/>
      <protection hidden="1"/>
    </xf>
    <xf numFmtId="0" fontId="10" fillId="2" borderId="25" xfId="0" applyFont="1" applyFill="1" applyBorder="1" applyAlignment="1" applyProtection="1">
      <alignment horizontal="right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 vertical="center"/>
      <protection hidden="1"/>
    </xf>
    <xf numFmtId="0" fontId="2" fillId="2" borderId="31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18" xfId="0" applyFont="1" applyFill="1" applyBorder="1" applyAlignment="1" applyProtection="1">
      <alignment horizontal="center" vertical="center"/>
      <protection hidden="1"/>
    </xf>
    <xf numFmtId="0" fontId="2" fillId="2" borderId="16" xfId="0" applyFont="1" applyFill="1" applyBorder="1" applyAlignment="1" applyProtection="1">
      <alignment horizontal="center" vertical="center"/>
      <protection hidden="1"/>
    </xf>
    <xf numFmtId="171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175" fontId="8" fillId="2" borderId="16" xfId="2" applyNumberFormat="1" applyFont="1" applyFill="1" applyBorder="1" applyAlignment="1" applyProtection="1">
      <alignment horizontal="center" vertical="center" wrapText="1"/>
      <protection locked="0"/>
    </xf>
    <xf numFmtId="175" fontId="8" fillId="2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2" borderId="16" xfId="2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 hidden="1"/>
    </xf>
    <xf numFmtId="0" fontId="9" fillId="2" borderId="21" xfId="0" applyFont="1" applyFill="1" applyBorder="1" applyAlignment="1" applyProtection="1">
      <alignment horizontal="center" vertical="center" wrapText="1"/>
      <protection locked="0" hidden="1"/>
    </xf>
    <xf numFmtId="0" fontId="9" fillId="2" borderId="24" xfId="0" applyFont="1" applyFill="1" applyBorder="1" applyAlignment="1" applyProtection="1">
      <alignment horizontal="center" vertical="center" wrapText="1"/>
      <protection locked="0" hidden="1"/>
    </xf>
    <xf numFmtId="0" fontId="10" fillId="2" borderId="0" xfId="0" applyFont="1" applyFill="1" applyAlignment="1" applyProtection="1">
      <alignment horizontal="right" vertical="center" wrapText="1"/>
      <protection hidden="1"/>
    </xf>
    <xf numFmtId="0" fontId="10" fillId="2" borderId="28" xfId="0" applyFont="1" applyFill="1" applyBorder="1" applyAlignment="1" applyProtection="1">
      <alignment horizontal="right" vertical="center" wrapText="1"/>
      <protection hidden="1"/>
    </xf>
    <xf numFmtId="0" fontId="11" fillId="2" borderId="0" xfId="0" applyFont="1" applyFill="1" applyAlignment="1" applyProtection="1">
      <alignment horizontal="right" vertical="center" wrapText="1"/>
      <protection hidden="1"/>
    </xf>
    <xf numFmtId="0" fontId="11" fillId="2" borderId="28" xfId="0" applyFont="1" applyFill="1" applyBorder="1" applyAlignment="1" applyProtection="1">
      <alignment horizontal="right" vertical="center" wrapText="1"/>
      <protection hidden="1"/>
    </xf>
    <xf numFmtId="0" fontId="5" fillId="2" borderId="10" xfId="0" applyFont="1" applyFill="1" applyBorder="1" applyAlignment="1" applyProtection="1">
      <alignment horizontal="center" vertical="center" wrapText="1"/>
      <protection hidden="1"/>
    </xf>
    <xf numFmtId="1" fontId="4" fillId="2" borderId="2" xfId="1" applyNumberFormat="1" applyFont="1" applyFill="1" applyBorder="1" applyAlignment="1" applyProtection="1">
      <alignment horizontal="center" vertical="center" wrapText="1"/>
      <protection hidden="1"/>
    </xf>
    <xf numFmtId="1" fontId="11" fillId="8" borderId="2" xfId="1" applyNumberFormat="1" applyFont="1" applyFill="1" applyBorder="1" applyAlignment="1" applyProtection="1">
      <alignment horizontal="center" vertical="center" wrapText="1"/>
      <protection hidden="1"/>
    </xf>
    <xf numFmtId="0" fontId="11" fillId="8" borderId="2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16" xfId="0" applyFont="1" applyFill="1" applyBorder="1" applyAlignment="1" applyProtection="1">
      <alignment horizontal="center" vertical="center" wrapText="1"/>
      <protection locked="0" hidden="1"/>
    </xf>
    <xf numFmtId="0" fontId="7" fillId="2" borderId="22" xfId="0" applyFont="1" applyFill="1" applyBorder="1" applyAlignment="1" applyProtection="1">
      <alignment horizontal="left" vertical="center" wrapText="1"/>
      <protection hidden="1"/>
    </xf>
    <xf numFmtId="1" fontId="4" fillId="2" borderId="3" xfId="1" applyNumberFormat="1" applyFont="1" applyFill="1" applyBorder="1" applyAlignment="1" applyProtection="1">
      <alignment horizontal="center" vertical="center" wrapText="1"/>
      <protection hidden="1"/>
    </xf>
    <xf numFmtId="0" fontId="26" fillId="3" borderId="2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5" fillId="2" borderId="1" xfId="0" applyFont="1" applyFill="1" applyBorder="1" applyAlignment="1" applyProtection="1">
      <alignment horizontal="center" vertical="center"/>
      <protection hidden="1"/>
    </xf>
    <xf numFmtId="0" fontId="25" fillId="2" borderId="21" xfId="0" applyFont="1" applyFill="1" applyBorder="1" applyAlignment="1" applyProtection="1">
      <alignment horizontal="center" vertical="center"/>
      <protection hidden="1"/>
    </xf>
    <xf numFmtId="0" fontId="25" fillId="2" borderId="24" xfId="0" applyFont="1" applyFill="1" applyBorder="1" applyAlignment="1" applyProtection="1">
      <alignment horizontal="center" vertical="center"/>
      <protection hidden="1"/>
    </xf>
    <xf numFmtId="0" fontId="8" fillId="2" borderId="16" xfId="2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 indent="1"/>
      <protection locked="0"/>
    </xf>
    <xf numFmtId="0" fontId="7" fillId="2" borderId="24" xfId="0" applyFont="1" applyFill="1" applyBorder="1" applyAlignment="1" applyProtection="1">
      <alignment horizontal="left" vertical="center" wrapText="1" indent="1"/>
      <protection locked="0"/>
    </xf>
    <xf numFmtId="0" fontId="12" fillId="5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57" fillId="16" borderId="2" xfId="0" applyFont="1" applyFill="1" applyBorder="1" applyAlignment="1" applyProtection="1">
      <alignment horizontal="right" vertical="center" wrapText="1"/>
      <protection hidden="1"/>
    </xf>
    <xf numFmtId="0" fontId="23" fillId="2" borderId="18" xfId="2" applyFont="1" applyFill="1" applyBorder="1" applyAlignment="1" applyProtection="1">
      <alignment horizontal="center" vertical="center" wrapText="1"/>
    </xf>
    <xf numFmtId="0" fontId="23" fillId="2" borderId="7" xfId="2" applyFont="1" applyFill="1" applyBorder="1" applyAlignment="1" applyProtection="1">
      <alignment horizontal="center" vertical="center" wrapText="1"/>
      <protection hidden="1"/>
    </xf>
    <xf numFmtId="0" fontId="23" fillId="2" borderId="0" xfId="2" applyFont="1" applyFill="1" applyBorder="1" applyAlignment="1" applyProtection="1">
      <alignment horizontal="center" vertical="center" wrapText="1"/>
      <protection hidden="1"/>
    </xf>
    <xf numFmtId="0" fontId="23" fillId="2" borderId="8" xfId="2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24" xfId="0" applyFont="1" applyFill="1" applyBorder="1" applyAlignment="1" applyProtection="1">
      <alignment horizontal="left" vertical="center" wrapText="1" indent="1"/>
      <protection locked="0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166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5" borderId="29" xfId="0" applyFont="1" applyFill="1" applyBorder="1" applyAlignment="1" applyProtection="1">
      <alignment horizontal="center" vertical="center" wrapText="1"/>
      <protection hidden="1"/>
    </xf>
    <xf numFmtId="0" fontId="3" fillId="5" borderId="26" xfId="0" applyFont="1" applyFill="1" applyBorder="1" applyAlignment="1" applyProtection="1">
      <alignment horizontal="center" vertical="center" wrapText="1"/>
      <protection hidden="1"/>
    </xf>
    <xf numFmtId="0" fontId="3" fillId="5" borderId="31" xfId="0" applyFont="1" applyFill="1" applyBorder="1" applyAlignment="1" applyProtection="1">
      <alignment horizontal="center" vertical="center" wrapText="1"/>
      <protection hidden="1"/>
    </xf>
    <xf numFmtId="0" fontId="3" fillId="5" borderId="25" xfId="0" applyFont="1" applyFill="1" applyBorder="1" applyAlignment="1" applyProtection="1">
      <alignment horizontal="center" vertical="center" wrapText="1"/>
      <protection hidden="1"/>
    </xf>
    <xf numFmtId="0" fontId="3" fillId="5" borderId="18" xfId="0" applyFont="1" applyFill="1" applyBorder="1" applyAlignment="1" applyProtection="1">
      <alignment horizontal="center" vertical="center" wrapText="1"/>
      <protection hidden="1"/>
    </xf>
    <xf numFmtId="0" fontId="3" fillId="5" borderId="27" xfId="0" applyFont="1" applyFill="1" applyBorder="1" applyAlignment="1" applyProtection="1">
      <alignment horizontal="center" vertical="center" wrapText="1"/>
      <protection hidden="1"/>
    </xf>
    <xf numFmtId="0" fontId="26" fillId="3" borderId="2" xfId="0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locked="0"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10" fillId="2" borderId="21" xfId="0" applyFont="1" applyFill="1" applyBorder="1" applyAlignment="1" applyProtection="1">
      <alignment horizontal="center" vertical="center" wrapText="1"/>
      <protection hidden="1"/>
    </xf>
    <xf numFmtId="0" fontId="57" fillId="16" borderId="1" xfId="0" applyFont="1" applyFill="1" applyBorder="1" applyAlignment="1" applyProtection="1">
      <alignment horizontal="right" vertical="center" wrapText="1"/>
      <protection hidden="1"/>
    </xf>
    <xf numFmtId="0" fontId="57" fillId="16" borderId="24" xfId="0" applyFont="1" applyFill="1" applyBorder="1" applyAlignment="1" applyProtection="1">
      <alignment horizontal="right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2" borderId="16" xfId="0" applyFont="1" applyFill="1" applyBorder="1" applyAlignment="1" applyProtection="1">
      <alignment horizontal="center"/>
      <protection hidden="1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57" fillId="16" borderId="3" xfId="0" applyFont="1" applyFill="1" applyBorder="1" applyAlignment="1" applyProtection="1">
      <alignment horizontal="right" vertical="center" wrapText="1"/>
      <protection hidden="1"/>
    </xf>
    <xf numFmtId="0" fontId="12" fillId="2" borderId="2" xfId="0" applyFont="1" applyFill="1" applyBorder="1" applyAlignment="1">
      <alignment horizontal="center" vertical="center"/>
    </xf>
    <xf numFmtId="0" fontId="57" fillId="16" borderId="21" xfId="0" applyFont="1" applyFill="1" applyBorder="1" applyAlignment="1" applyProtection="1">
      <alignment horizontal="right" vertical="center" wrapText="1"/>
      <protection hidden="1"/>
    </xf>
    <xf numFmtId="0" fontId="5" fillId="2" borderId="15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8" fillId="2" borderId="22" xfId="2" applyFont="1" applyFill="1" applyBorder="1" applyAlignment="1" applyProtection="1">
      <alignment horizontal="center" vertical="center" wrapText="1"/>
      <protection locked="0" hidden="1"/>
    </xf>
    <xf numFmtId="0" fontId="8" fillId="2" borderId="25" xfId="2" applyFont="1" applyFill="1" applyBorder="1" applyAlignment="1" applyProtection="1">
      <alignment horizontal="center" vertical="center" wrapText="1"/>
      <protection locked="0" hidden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2" borderId="25" xfId="0" applyFont="1" applyFill="1" applyBorder="1" applyAlignment="1" applyProtection="1">
      <alignment horizontal="center"/>
      <protection hidden="1"/>
    </xf>
    <xf numFmtId="0" fontId="2" fillId="2" borderId="31" xfId="0" applyFont="1" applyFill="1" applyBorder="1" applyAlignment="1" applyProtection="1">
      <alignment horizontal="center"/>
      <protection hidden="1"/>
    </xf>
    <xf numFmtId="0" fontId="2" fillId="2" borderId="28" xfId="0" applyFont="1" applyFill="1" applyBorder="1" applyAlignment="1" applyProtection="1">
      <alignment horizontal="center"/>
      <protection hidden="1"/>
    </xf>
    <xf numFmtId="0" fontId="2" fillId="2" borderId="18" xfId="0" applyFont="1" applyFill="1" applyBorder="1" applyAlignment="1" applyProtection="1">
      <alignment horizontal="center"/>
      <protection hidden="1"/>
    </xf>
    <xf numFmtId="0" fontId="2" fillId="2" borderId="27" xfId="0" applyFont="1" applyFill="1" applyBorder="1" applyAlignment="1" applyProtection="1">
      <alignment horizontal="center"/>
      <protection hidden="1"/>
    </xf>
    <xf numFmtId="0" fontId="25" fillId="2" borderId="2" xfId="0" applyFont="1" applyFill="1" applyBorder="1" applyAlignment="1" applyProtection="1">
      <alignment horizontal="center" vertical="center"/>
      <protection hidden="1"/>
    </xf>
    <xf numFmtId="0" fontId="10" fillId="5" borderId="2" xfId="0" applyFont="1" applyFill="1" applyBorder="1" applyAlignment="1" applyProtection="1">
      <alignment horizontal="center" vertical="center"/>
      <protection hidden="1"/>
    </xf>
    <xf numFmtId="0" fontId="23" fillId="2" borderId="22" xfId="2" applyFont="1" applyFill="1" applyBorder="1" applyAlignment="1" applyProtection="1">
      <alignment horizontal="center" vertical="center" wrapText="1"/>
      <protection hidden="1"/>
    </xf>
    <xf numFmtId="0" fontId="23" fillId="2" borderId="16" xfId="2" applyFont="1" applyFill="1" applyBorder="1" applyAlignment="1" applyProtection="1">
      <alignment horizontal="center" vertical="center" wrapText="1"/>
      <protection hidden="1"/>
    </xf>
    <xf numFmtId="0" fontId="23" fillId="2" borderId="18" xfId="2" applyFont="1" applyFill="1" applyBorder="1" applyAlignment="1" applyProtection="1">
      <alignment horizontal="center" vertical="center" wrapText="1"/>
      <protection hidden="1"/>
    </xf>
    <xf numFmtId="0" fontId="23" fillId="2" borderId="26" xfId="2" applyFont="1" applyFill="1" applyBorder="1" applyAlignment="1" applyProtection="1">
      <alignment horizontal="center" vertical="center" wrapText="1"/>
      <protection hidden="1"/>
    </xf>
    <xf numFmtId="0" fontId="8" fillId="2" borderId="16" xfId="2" applyFont="1" applyFill="1" applyBorder="1" applyAlignment="1" applyProtection="1">
      <alignment horizontal="center" wrapText="1"/>
      <protection locked="0"/>
    </xf>
    <xf numFmtId="0" fontId="5" fillId="2" borderId="15" xfId="0" applyFont="1" applyFill="1" applyBorder="1" applyAlignment="1" applyProtection="1">
      <alignment horizontal="center" wrapText="1"/>
      <protection hidden="1"/>
    </xf>
    <xf numFmtId="0" fontId="8" fillId="2" borderId="0" xfId="0" applyFont="1" applyFill="1" applyAlignment="1" applyProtection="1">
      <alignment horizontal="left" wrapText="1" indent="1"/>
      <protection hidden="1"/>
    </xf>
    <xf numFmtId="1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168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168" fontId="11" fillId="8" borderId="2" xfId="1" applyNumberFormat="1" applyFont="1" applyFill="1" applyBorder="1" applyAlignment="1" applyProtection="1">
      <alignment horizontal="center" vertical="center" wrapText="1"/>
      <protection hidden="1"/>
    </xf>
    <xf numFmtId="172" fontId="11" fillId="5" borderId="2" xfId="1" applyNumberFormat="1" applyFont="1" applyFill="1" applyBorder="1" applyAlignment="1" applyProtection="1">
      <alignment horizontal="center" vertical="center" wrapText="1"/>
      <protection hidden="1"/>
    </xf>
    <xf numFmtId="172" fontId="11" fillId="16" borderId="2" xfId="1" applyNumberFormat="1" applyFont="1" applyFill="1" applyBorder="1" applyAlignment="1" applyProtection="1">
      <alignment horizontal="right" vertical="center" wrapText="1"/>
      <protection hidden="1"/>
    </xf>
    <xf numFmtId="0" fontId="57" fillId="16" borderId="2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wrapText="1"/>
      <protection locked="0" hidden="1"/>
    </xf>
    <xf numFmtId="0" fontId="57" fillId="16" borderId="26" xfId="0" applyFont="1" applyFill="1" applyBorder="1" applyAlignment="1" applyProtection="1">
      <alignment horizontal="center" vertical="center" wrapText="1"/>
      <protection hidden="1"/>
    </xf>
    <xf numFmtId="0" fontId="57" fillId="16" borderId="22" xfId="0" applyFont="1" applyFill="1" applyBorder="1" applyAlignment="1" applyProtection="1">
      <alignment horizontal="center" vertical="center" wrapText="1"/>
      <protection hidden="1"/>
    </xf>
    <xf numFmtId="0" fontId="57" fillId="16" borderId="25" xfId="0" applyFont="1" applyFill="1" applyBorder="1" applyAlignment="1" applyProtection="1">
      <alignment horizontal="center" vertical="center" wrapText="1"/>
      <protection hidden="1"/>
    </xf>
    <xf numFmtId="0" fontId="23" fillId="2" borderId="22" xfId="2" applyFont="1" applyFill="1" applyBorder="1" applyAlignment="1" applyProtection="1">
      <alignment horizontal="center" vertical="center" wrapText="1"/>
      <protection locked="0"/>
    </xf>
    <xf numFmtId="166" fontId="23" fillId="2" borderId="16" xfId="2" applyNumberFormat="1" applyFont="1" applyFill="1" applyBorder="1" applyAlignment="1" applyProtection="1">
      <alignment horizontal="center" vertical="center" wrapText="1"/>
      <protection locked="0"/>
    </xf>
    <xf numFmtId="0" fontId="3" fillId="5" borderId="21" xfId="0" applyFont="1" applyFill="1" applyBorder="1" applyAlignment="1" applyProtection="1">
      <alignment horizontal="center" vertical="center" wrapText="1"/>
      <protection hidden="1"/>
    </xf>
    <xf numFmtId="0" fontId="8" fillId="16" borderId="1" xfId="0" applyFont="1" applyFill="1" applyBorder="1" applyAlignment="1" applyProtection="1">
      <alignment horizontal="right" vertical="center" wrapText="1" indent="1"/>
      <protection hidden="1"/>
    </xf>
    <xf numFmtId="0" fontId="8" fillId="16" borderId="21" xfId="0" applyFont="1" applyFill="1" applyBorder="1" applyAlignment="1" applyProtection="1">
      <alignment horizontal="right" vertical="center" wrapText="1" indent="1"/>
      <protection hidden="1"/>
    </xf>
    <xf numFmtId="0" fontId="8" fillId="16" borderId="24" xfId="0" applyFont="1" applyFill="1" applyBorder="1" applyAlignment="1" applyProtection="1">
      <alignment horizontal="right" vertical="center" wrapText="1" indent="1"/>
      <protection hidden="1"/>
    </xf>
    <xf numFmtId="0" fontId="8" fillId="16" borderId="2" xfId="0" applyFont="1" applyFill="1" applyBorder="1" applyAlignment="1" applyProtection="1">
      <alignment horizontal="center" vertical="center" wrapText="1"/>
      <protection hidden="1"/>
    </xf>
    <xf numFmtId="168" fontId="10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16" xfId="0" applyFont="1" applyFill="1" applyBorder="1" applyAlignment="1" applyProtection="1">
      <alignment horizontal="center" vertical="center" wrapText="1"/>
      <protection hidden="1"/>
    </xf>
    <xf numFmtId="0" fontId="5" fillId="2" borderId="22" xfId="0" applyFont="1" applyFill="1" applyBorder="1" applyAlignment="1" applyProtection="1">
      <alignment horizontal="center" wrapText="1"/>
      <protection hidden="1"/>
    </xf>
    <xf numFmtId="0" fontId="8" fillId="2" borderId="22" xfId="2" applyNumberFormat="1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center" vertical="center"/>
      <protection hidden="1"/>
    </xf>
    <xf numFmtId="0" fontId="3" fillId="9" borderId="1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3" fillId="22" borderId="2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 applyProtection="1">
      <alignment horizontal="center" vertical="center" wrapText="1"/>
      <protection locked="0"/>
    </xf>
    <xf numFmtId="0" fontId="3" fillId="16" borderId="2" xfId="0" applyFont="1" applyFill="1" applyBorder="1" applyAlignment="1">
      <alignment horizontal="center" vertical="center" wrapText="1"/>
    </xf>
    <xf numFmtId="0" fontId="5" fillId="21" borderId="1" xfId="0" applyFont="1" applyFill="1" applyBorder="1" applyAlignment="1" applyProtection="1">
      <alignment horizontal="center" vertical="center" wrapText="1"/>
      <protection hidden="1"/>
    </xf>
    <xf numFmtId="0" fontId="5" fillId="21" borderId="21" xfId="0" applyFont="1" applyFill="1" applyBorder="1" applyAlignment="1" applyProtection="1">
      <alignment horizontal="center" vertical="center" wrapText="1"/>
      <protection hidden="1"/>
    </xf>
    <xf numFmtId="0" fontId="5" fillId="21" borderId="2" xfId="0" applyFont="1" applyFill="1" applyBorder="1" applyAlignment="1" applyProtection="1">
      <alignment horizontal="center" vertical="center" wrapText="1"/>
      <protection hidden="1"/>
    </xf>
    <xf numFmtId="166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6" xfId="2" applyNumberFormat="1" applyFont="1" applyFill="1" applyBorder="1" applyAlignment="1" applyProtection="1">
      <alignment horizontal="center" vertical="center" wrapText="1"/>
      <protection locked="0"/>
    </xf>
    <xf numFmtId="0" fontId="10" fillId="2" borderId="16" xfId="2" applyFont="1" applyFill="1" applyBorder="1" applyAlignment="1" applyProtection="1">
      <alignment horizontal="center" vertical="center" wrapText="1"/>
    </xf>
    <xf numFmtId="0" fontId="10" fillId="2" borderId="22" xfId="2" applyFont="1" applyFill="1" applyBorder="1" applyAlignment="1" applyProtection="1">
      <alignment horizontal="center" wrapText="1"/>
    </xf>
    <xf numFmtId="0" fontId="57" fillId="2" borderId="18" xfId="2" applyFont="1" applyFill="1" applyBorder="1" applyAlignment="1" applyProtection="1">
      <alignment horizontal="center" vertical="center" wrapText="1"/>
    </xf>
    <xf numFmtId="0" fontId="57" fillId="2" borderId="16" xfId="2" applyFont="1" applyFill="1" applyBorder="1" applyAlignment="1" applyProtection="1">
      <alignment horizontal="center" vertical="center" wrapText="1"/>
    </xf>
    <xf numFmtId="0" fontId="10" fillId="2" borderId="26" xfId="2" applyFont="1" applyFill="1" applyBorder="1" applyAlignment="1" applyProtection="1">
      <alignment horizontal="center" vertical="center" wrapText="1"/>
    </xf>
    <xf numFmtId="0" fontId="10" fillId="2" borderId="22" xfId="2" applyFont="1" applyFill="1" applyBorder="1" applyAlignment="1" applyProtection="1">
      <alignment horizontal="center" vertical="center" wrapText="1"/>
    </xf>
    <xf numFmtId="1" fontId="10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57" fillId="5" borderId="1" xfId="0" applyFont="1" applyFill="1" applyBorder="1" applyAlignment="1" applyProtection="1">
      <alignment horizontal="left" vertical="center" wrapText="1"/>
      <protection hidden="1"/>
    </xf>
    <xf numFmtId="0" fontId="57" fillId="5" borderId="21" xfId="0" applyFont="1" applyFill="1" applyBorder="1" applyAlignment="1" applyProtection="1">
      <alignment horizontal="left" vertical="center" wrapText="1"/>
      <protection hidden="1"/>
    </xf>
    <xf numFmtId="0" fontId="57" fillId="5" borderId="24" xfId="0" applyFont="1" applyFill="1" applyBorder="1" applyAlignment="1" applyProtection="1">
      <alignment horizontal="left" vertical="center" wrapText="1"/>
      <protection hidden="1"/>
    </xf>
    <xf numFmtId="0" fontId="7" fillId="5" borderId="1" xfId="0" applyFont="1" applyFill="1" applyBorder="1" applyAlignment="1" applyProtection="1">
      <alignment horizontal="left" vertical="center" wrapText="1"/>
      <protection hidden="1"/>
    </xf>
    <xf numFmtId="0" fontId="7" fillId="5" borderId="21" xfId="0" applyFont="1" applyFill="1" applyBorder="1" applyAlignment="1" applyProtection="1">
      <alignment horizontal="left" vertical="center" wrapText="1"/>
      <protection hidden="1"/>
    </xf>
    <xf numFmtId="0" fontId="7" fillId="5" borderId="24" xfId="0" applyFont="1" applyFill="1" applyBorder="1" applyAlignment="1" applyProtection="1">
      <alignment horizontal="left" vertical="center" wrapText="1"/>
      <protection hidden="1"/>
    </xf>
    <xf numFmtId="0" fontId="5" fillId="14" borderId="2" xfId="0" applyFont="1" applyFill="1" applyBorder="1" applyAlignment="1" applyProtection="1">
      <alignment horizontal="center" vertical="center" wrapText="1"/>
      <protection hidden="1"/>
    </xf>
    <xf numFmtId="0" fontId="10" fillId="4" borderId="2" xfId="0" applyFont="1" applyFill="1" applyBorder="1" applyAlignment="1" applyProtection="1">
      <alignment horizontal="center" vertical="center" wrapText="1"/>
      <protection hidden="1"/>
    </xf>
    <xf numFmtId="0" fontId="29" fillId="4" borderId="1" xfId="0" applyFont="1" applyFill="1" applyBorder="1" applyAlignment="1" applyProtection="1">
      <alignment horizontal="center" vertical="center" wrapText="1"/>
      <protection hidden="1"/>
    </xf>
    <xf numFmtId="0" fontId="29" fillId="4" borderId="24" xfId="0" applyFont="1" applyFill="1" applyBorder="1" applyAlignment="1" applyProtection="1">
      <alignment horizontal="center" vertical="center" wrapText="1"/>
      <protection hidden="1"/>
    </xf>
    <xf numFmtId="0" fontId="21" fillId="4" borderId="2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1" xfId="0" applyFont="1" applyFill="1" applyBorder="1" applyAlignment="1" applyProtection="1">
      <alignment horizontal="center" vertical="center" wrapText="1"/>
      <protection hidden="1"/>
    </xf>
    <xf numFmtId="0" fontId="7" fillId="2" borderId="24" xfId="0" applyFont="1" applyFill="1" applyBorder="1" applyAlignment="1" applyProtection="1">
      <alignment horizontal="center" vertical="center" wrapText="1"/>
      <protection hidden="1"/>
    </xf>
    <xf numFmtId="1" fontId="57" fillId="4" borderId="1" xfId="0" applyNumberFormat="1" applyFont="1" applyFill="1" applyBorder="1" applyAlignment="1" applyProtection="1">
      <alignment horizontal="center" vertical="center" wrapText="1"/>
      <protection hidden="1"/>
    </xf>
    <xf numFmtId="1" fontId="57" fillId="4" borderId="21" xfId="0" applyNumberFormat="1" applyFont="1" applyFill="1" applyBorder="1" applyAlignment="1" applyProtection="1">
      <alignment horizontal="center" vertical="center" wrapText="1"/>
      <protection hidden="1"/>
    </xf>
    <xf numFmtId="1" fontId="57" fillId="4" borderId="24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2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24" xfId="0" applyNumberFormat="1" applyFont="1" applyFill="1" applyBorder="1" applyAlignment="1" applyProtection="1">
      <alignment horizontal="center" vertical="center" wrapText="1"/>
      <protection hidden="1"/>
    </xf>
    <xf numFmtId="0" fontId="5" fillId="9" borderId="26" xfId="0" applyFont="1" applyFill="1" applyBorder="1" applyAlignment="1" applyProtection="1">
      <alignment horizontal="center" vertical="center" wrapText="1"/>
      <protection hidden="1"/>
    </xf>
    <xf numFmtId="0" fontId="5" fillId="9" borderId="22" xfId="0" applyFont="1" applyFill="1" applyBorder="1" applyAlignment="1" applyProtection="1">
      <alignment horizontal="center" vertical="center" wrapText="1"/>
      <protection hidden="1"/>
    </xf>
    <xf numFmtId="0" fontId="5" fillId="9" borderId="25" xfId="0" applyFont="1" applyFill="1" applyBorder="1" applyAlignment="1" applyProtection="1">
      <alignment horizontal="center" vertical="center" wrapText="1"/>
      <protection hidden="1"/>
    </xf>
    <xf numFmtId="0" fontId="5" fillId="9" borderId="18" xfId="0" applyFont="1" applyFill="1" applyBorder="1" applyAlignment="1" applyProtection="1">
      <alignment horizontal="center" vertical="center" wrapText="1"/>
      <protection hidden="1"/>
    </xf>
    <xf numFmtId="0" fontId="5" fillId="9" borderId="16" xfId="0" applyFont="1" applyFill="1" applyBorder="1" applyAlignment="1" applyProtection="1">
      <alignment horizontal="center" vertical="center" wrapText="1"/>
      <protection hidden="1"/>
    </xf>
    <xf numFmtId="0" fontId="5" fillId="9" borderId="27" xfId="0" applyFont="1" applyFill="1" applyBorder="1" applyAlignment="1" applyProtection="1">
      <alignment horizontal="center" vertical="center" wrapText="1"/>
      <protection hidden="1"/>
    </xf>
    <xf numFmtId="0" fontId="21" fillId="2" borderId="1" xfId="0" applyFont="1" applyFill="1" applyBorder="1" applyAlignment="1" applyProtection="1">
      <alignment horizontal="center" vertical="center" wrapText="1"/>
      <protection hidden="1"/>
    </xf>
    <xf numFmtId="0" fontId="21" fillId="2" borderId="21" xfId="0" applyFont="1" applyFill="1" applyBorder="1" applyAlignment="1" applyProtection="1">
      <alignment horizontal="center" vertical="center" wrapText="1"/>
      <protection hidden="1"/>
    </xf>
    <xf numFmtId="0" fontId="21" fillId="2" borderId="24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21" fillId="2" borderId="7" xfId="0" applyFont="1" applyFill="1" applyBorder="1" applyAlignment="1" applyProtection="1">
      <alignment horizontal="center" vertical="center" wrapText="1"/>
      <protection hidden="1"/>
    </xf>
    <xf numFmtId="0" fontId="21" fillId="2" borderId="0" xfId="0" applyFont="1" applyFill="1" applyAlignment="1" applyProtection="1">
      <alignment horizontal="center" vertical="center" wrapText="1"/>
      <protection hidden="1"/>
    </xf>
    <xf numFmtId="0" fontId="21" fillId="2" borderId="8" xfId="0" applyFont="1" applyFill="1" applyBorder="1" applyAlignment="1" applyProtection="1">
      <alignment horizontal="center" vertical="center" wrapText="1"/>
      <protection hidden="1"/>
    </xf>
    <xf numFmtId="171" fontId="4" fillId="2" borderId="2" xfId="0" applyNumberFormat="1" applyFont="1" applyFill="1" applyBorder="1" applyAlignment="1" applyProtection="1">
      <alignment horizontal="center" vertical="center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30" fillId="2" borderId="2" xfId="0" applyFont="1" applyFill="1" applyBorder="1" applyAlignment="1" applyProtection="1">
      <alignment horizontal="center" vertical="center" wrapText="1"/>
      <protection hidden="1"/>
    </xf>
    <xf numFmtId="0" fontId="57" fillId="2" borderId="1" xfId="0" applyFont="1" applyFill="1" applyBorder="1" applyAlignment="1" applyProtection="1">
      <alignment horizontal="center" vertical="center"/>
      <protection hidden="1"/>
    </xf>
    <xf numFmtId="0" fontId="57" fillId="2" borderId="24" xfId="0" applyFont="1" applyFill="1" applyBorder="1" applyAlignment="1" applyProtection="1">
      <alignment horizontal="center" vertical="center"/>
      <protection hidden="1"/>
    </xf>
    <xf numFmtId="0" fontId="57" fillId="2" borderId="1" xfId="0" applyFont="1" applyFill="1" applyBorder="1" applyAlignment="1" applyProtection="1">
      <alignment horizontal="center" vertical="center" wrapText="1"/>
      <protection hidden="1"/>
    </xf>
    <xf numFmtId="0" fontId="57" fillId="2" borderId="24" xfId="0" applyFont="1" applyFill="1" applyBorder="1" applyAlignment="1" applyProtection="1">
      <alignment horizontal="center" vertical="center" wrapText="1"/>
      <protection hidden="1"/>
    </xf>
    <xf numFmtId="0" fontId="7" fillId="6" borderId="2" xfId="0" applyFont="1" applyFill="1" applyBorder="1" applyAlignment="1" applyProtection="1">
      <alignment horizontal="center" vertical="center" wrapText="1"/>
      <protection hidden="1"/>
    </xf>
    <xf numFmtId="1" fontId="57" fillId="4" borderId="2" xfId="0" applyNumberFormat="1" applyFont="1" applyFill="1" applyBorder="1" applyAlignment="1" applyProtection="1">
      <alignment horizontal="center" vertical="center" wrapText="1"/>
      <protection hidden="1"/>
    </xf>
    <xf numFmtId="1" fontId="7" fillId="6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1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4" xfId="0" applyFont="1" applyFill="1" applyBorder="1" applyAlignment="1" applyProtection="1">
      <alignment horizontal="center" vertical="center" wrapText="1"/>
      <protection hidden="1"/>
    </xf>
    <xf numFmtId="1" fontId="7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9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175" fontId="79" fillId="0" borderId="1" xfId="0" applyNumberFormat="1" applyFont="1" applyBorder="1" applyAlignment="1" applyProtection="1">
      <alignment horizontal="center" vertical="center" wrapText="1"/>
      <protection locked="0"/>
    </xf>
    <xf numFmtId="175" fontId="79" fillId="0" borderId="24" xfId="0" applyNumberFormat="1" applyFont="1" applyBorder="1" applyAlignment="1" applyProtection="1">
      <alignment horizontal="center" vertical="center" wrapText="1"/>
      <protection locked="0"/>
    </xf>
    <xf numFmtId="0" fontId="79" fillId="0" borderId="2" xfId="0" applyFont="1" applyBorder="1" applyAlignment="1" applyProtection="1">
      <alignment horizontal="center" vertical="center" wrapText="1"/>
      <protection locked="0"/>
    </xf>
    <xf numFmtId="10" fontId="57" fillId="4" borderId="1" xfId="0" applyNumberFormat="1" applyFont="1" applyFill="1" applyBorder="1" applyAlignment="1" applyProtection="1">
      <alignment horizontal="center" vertical="center" wrapText="1"/>
      <protection hidden="1"/>
    </xf>
    <xf numFmtId="10" fontId="57" fillId="4" borderId="24" xfId="0" applyNumberFormat="1" applyFont="1" applyFill="1" applyBorder="1" applyAlignment="1" applyProtection="1">
      <alignment horizontal="center" vertical="center" wrapText="1"/>
      <protection hidden="1"/>
    </xf>
    <xf numFmtId="0" fontId="29" fillId="2" borderId="2" xfId="0" applyFont="1" applyFill="1" applyBorder="1" applyAlignment="1" applyProtection="1">
      <alignment horizontal="center" vertical="center" wrapText="1"/>
      <protection hidden="1"/>
    </xf>
    <xf numFmtId="1" fontId="7" fillId="7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7" borderId="2" xfId="0" applyNumberFormat="1" applyFont="1" applyFill="1" applyBorder="1" applyAlignment="1" applyProtection="1">
      <alignment horizontal="center" vertical="center" wrapText="1"/>
      <protection hidden="1"/>
    </xf>
    <xf numFmtId="0" fontId="21" fillId="5" borderId="2" xfId="0" applyFont="1" applyFill="1" applyBorder="1" applyAlignment="1" applyProtection="1">
      <alignment horizontal="left" vertical="center" wrapText="1" indent="1"/>
      <protection hidden="1"/>
    </xf>
    <xf numFmtId="1" fontId="21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1" fillId="2" borderId="2" xfId="0" applyFont="1" applyFill="1" applyBorder="1" applyAlignment="1" applyProtection="1">
      <alignment horizontal="center" vertical="center" wrapText="1"/>
      <protection hidden="1"/>
    </xf>
    <xf numFmtId="0" fontId="5" fillId="14" borderId="2" xfId="0" applyFont="1" applyFill="1" applyBorder="1" applyAlignment="1" applyProtection="1">
      <alignment horizontal="center" vertical="center"/>
      <protection hidden="1"/>
    </xf>
    <xf numFmtId="1" fontId="10" fillId="4" borderId="1" xfId="0" applyNumberFormat="1" applyFont="1" applyFill="1" applyBorder="1" applyAlignment="1" applyProtection="1">
      <alignment horizontal="center" vertical="center" wrapText="1"/>
      <protection hidden="1"/>
    </xf>
    <xf numFmtId="1" fontId="10" fillId="4" borderId="21" xfId="0" applyNumberFormat="1" applyFont="1" applyFill="1" applyBorder="1" applyAlignment="1" applyProtection="1">
      <alignment horizontal="center" vertical="center" wrapText="1"/>
      <protection hidden="1"/>
    </xf>
    <xf numFmtId="1" fontId="10" fillId="4" borderId="24" xfId="0" applyNumberFormat="1" applyFont="1" applyFill="1" applyBorder="1" applyAlignment="1" applyProtection="1">
      <alignment horizontal="center" vertical="center" wrapText="1"/>
      <protection hidden="1"/>
    </xf>
    <xf numFmtId="0" fontId="21" fillId="4" borderId="1" xfId="0" applyFont="1" applyFill="1" applyBorder="1" applyAlignment="1" applyProtection="1">
      <alignment horizontal="center" vertical="center" wrapText="1"/>
      <protection hidden="1"/>
    </xf>
    <xf numFmtId="0" fontId="21" fillId="4" borderId="21" xfId="0" applyFont="1" applyFill="1" applyBorder="1" applyAlignment="1" applyProtection="1">
      <alignment horizontal="center" vertical="center" wrapText="1"/>
      <protection hidden="1"/>
    </xf>
    <xf numFmtId="0" fontId="21" fillId="4" borderId="24" xfId="0" applyFont="1" applyFill="1" applyBorder="1" applyAlignment="1" applyProtection="1">
      <alignment horizontal="center" vertical="center" wrapText="1"/>
      <protection hidden="1"/>
    </xf>
    <xf numFmtId="0" fontId="57" fillId="4" borderId="1" xfId="0" applyFont="1" applyFill="1" applyBorder="1" applyAlignment="1" applyProtection="1">
      <alignment horizontal="center" vertical="center" wrapText="1"/>
      <protection hidden="1"/>
    </xf>
    <xf numFmtId="0" fontId="57" fillId="4" borderId="21" xfId="0" applyFont="1" applyFill="1" applyBorder="1" applyAlignment="1" applyProtection="1">
      <alignment horizontal="center" vertical="center" wrapText="1"/>
      <protection hidden="1"/>
    </xf>
    <xf numFmtId="0" fontId="57" fillId="4" borderId="24" xfId="0" applyFont="1" applyFill="1" applyBorder="1" applyAlignment="1" applyProtection="1">
      <alignment horizontal="center" vertical="center" wrapText="1"/>
      <protection hidden="1"/>
    </xf>
    <xf numFmtId="1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57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57" fillId="23" borderId="1" xfId="0" applyFont="1" applyFill="1" applyBorder="1" applyAlignment="1" applyProtection="1">
      <alignment horizontal="center" vertical="center" wrapText="1"/>
      <protection hidden="1"/>
    </xf>
    <xf numFmtId="0" fontId="57" fillId="23" borderId="21" xfId="0" applyFont="1" applyFill="1" applyBorder="1" applyAlignment="1" applyProtection="1">
      <alignment horizontal="center" vertical="center" wrapText="1"/>
      <protection hidden="1"/>
    </xf>
    <xf numFmtId="0" fontId="57" fillId="23" borderId="24" xfId="0" applyFont="1" applyFill="1" applyBorder="1" applyAlignment="1" applyProtection="1">
      <alignment horizontal="center" vertical="center" wrapText="1"/>
      <protection hidden="1"/>
    </xf>
    <xf numFmtId="0" fontId="29" fillId="4" borderId="2" xfId="0" applyFont="1" applyFill="1" applyBorder="1" applyAlignment="1" applyProtection="1">
      <alignment horizontal="center" vertical="center" wrapText="1"/>
      <protection hidden="1"/>
    </xf>
    <xf numFmtId="10" fontId="7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21" fillId="4" borderId="29" xfId="0" applyFont="1" applyFill="1" applyBorder="1" applyAlignment="1" applyProtection="1">
      <alignment horizontal="center" vertical="center" wrapText="1"/>
      <protection hidden="1"/>
    </xf>
    <xf numFmtId="0" fontId="21" fillId="4" borderId="3" xfId="0" applyFont="1" applyFill="1" applyBorder="1" applyAlignment="1" applyProtection="1">
      <alignment horizontal="center" vertical="center" wrapText="1"/>
      <protection hidden="1"/>
    </xf>
    <xf numFmtId="0" fontId="21" fillId="13" borderId="1" xfId="0" applyFont="1" applyFill="1" applyBorder="1" applyAlignment="1" applyProtection="1">
      <alignment horizontal="center" vertical="center" wrapText="1"/>
      <protection hidden="1"/>
    </xf>
    <xf numFmtId="0" fontId="21" fillId="13" borderId="24" xfId="0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68" fillId="2" borderId="16" xfId="0" applyFont="1" applyFill="1" applyBorder="1" applyAlignment="1" applyProtection="1">
      <alignment horizontal="center" vertical="center"/>
      <protection locked="0"/>
    </xf>
    <xf numFmtId="0" fontId="21" fillId="2" borderId="22" xfId="0" applyFont="1" applyFill="1" applyBorder="1" applyAlignment="1" applyProtection="1">
      <alignment horizontal="center" vertical="top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 wrapText="1"/>
      <protection locked="0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center" vertical="center" wrapText="1"/>
      <protection locked="0"/>
    </xf>
    <xf numFmtId="10" fontId="7" fillId="2" borderId="29" xfId="0" applyNumberFormat="1" applyFont="1" applyFill="1" applyBorder="1" applyAlignment="1" applyProtection="1">
      <alignment horizontal="center" vertical="center" wrapText="1"/>
      <protection hidden="1"/>
    </xf>
    <xf numFmtId="10" fontId="7" fillId="2" borderId="3" xfId="0" applyNumberFormat="1" applyFont="1" applyFill="1" applyBorder="1" applyAlignment="1" applyProtection="1">
      <alignment horizontal="center" vertical="center" wrapText="1"/>
      <protection hidden="1"/>
    </xf>
    <xf numFmtId="10" fontId="7" fillId="2" borderId="26" xfId="0" applyNumberFormat="1" applyFont="1" applyFill="1" applyBorder="1" applyAlignment="1" applyProtection="1">
      <alignment horizontal="center" vertical="center" wrapText="1"/>
      <protection hidden="1"/>
    </xf>
    <xf numFmtId="10" fontId="7" fillId="2" borderId="25" xfId="0" applyNumberFormat="1" applyFont="1" applyFill="1" applyBorder="1" applyAlignment="1" applyProtection="1">
      <alignment horizontal="center" vertical="center" wrapText="1"/>
      <protection hidden="1"/>
    </xf>
    <xf numFmtId="10" fontId="7" fillId="2" borderId="18" xfId="0" applyNumberFormat="1" applyFont="1" applyFill="1" applyBorder="1" applyAlignment="1" applyProtection="1">
      <alignment horizontal="center" vertical="center" wrapText="1"/>
      <protection hidden="1"/>
    </xf>
    <xf numFmtId="10" fontId="7" fillId="2" borderId="27" xfId="0" applyNumberFormat="1" applyFont="1" applyFill="1" applyBorder="1" applyAlignment="1" applyProtection="1">
      <alignment horizontal="center" vertical="center" wrapText="1"/>
      <protection hidden="1"/>
    </xf>
    <xf numFmtId="10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10" fontId="7" fillId="2" borderId="24" xfId="0" applyNumberFormat="1" applyFont="1" applyFill="1" applyBorder="1" applyAlignment="1" applyProtection="1">
      <alignment horizontal="center" vertical="center" wrapText="1"/>
      <protection hidden="1"/>
    </xf>
    <xf numFmtId="0" fontId="57" fillId="23" borderId="2" xfId="0" applyFont="1" applyFill="1" applyBorder="1" applyAlignment="1" applyProtection="1">
      <alignment horizontal="center" vertical="center" wrapText="1"/>
      <protection hidden="1"/>
    </xf>
    <xf numFmtId="0" fontId="21" fillId="4" borderId="26" xfId="0" applyFont="1" applyFill="1" applyBorder="1" applyAlignment="1" applyProtection="1">
      <alignment horizontal="center" vertical="center" wrapText="1"/>
      <protection hidden="1"/>
    </xf>
    <xf numFmtId="0" fontId="21" fillId="4" borderId="22" xfId="0" applyFont="1" applyFill="1" applyBorder="1" applyAlignment="1" applyProtection="1">
      <alignment horizontal="center" vertical="center" wrapText="1"/>
      <protection hidden="1"/>
    </xf>
    <xf numFmtId="0" fontId="21" fillId="4" borderId="25" xfId="0" applyFont="1" applyFill="1" applyBorder="1" applyAlignment="1" applyProtection="1">
      <alignment horizontal="center" vertical="center" wrapText="1"/>
      <protection hidden="1"/>
    </xf>
    <xf numFmtId="0" fontId="21" fillId="4" borderId="18" xfId="0" applyFont="1" applyFill="1" applyBorder="1" applyAlignment="1" applyProtection="1">
      <alignment horizontal="center" vertical="center" wrapText="1"/>
      <protection hidden="1"/>
    </xf>
    <xf numFmtId="0" fontId="21" fillId="4" borderId="16" xfId="0" applyFont="1" applyFill="1" applyBorder="1" applyAlignment="1" applyProtection="1">
      <alignment horizontal="center" vertical="center" wrapText="1"/>
      <protection hidden="1"/>
    </xf>
    <xf numFmtId="0" fontId="21" fillId="4" borderId="27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1" fontId="57" fillId="18" borderId="2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25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8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27" xfId="0" applyNumberFormat="1" applyFont="1" applyFill="1" applyBorder="1" applyAlignment="1" applyProtection="1">
      <alignment horizontal="center" vertical="center" wrapText="1"/>
      <protection hidden="1"/>
    </xf>
    <xf numFmtId="0" fontId="29" fillId="4" borderId="21" xfId="0" applyFont="1" applyFill="1" applyBorder="1" applyAlignment="1" applyProtection="1">
      <alignment horizontal="center" vertical="center" wrapText="1"/>
      <protection hidden="1"/>
    </xf>
    <xf numFmtId="0" fontId="10" fillId="4" borderId="1" xfId="0" applyFont="1" applyFill="1" applyBorder="1" applyAlignment="1" applyProtection="1">
      <alignment horizontal="center" vertical="center" wrapText="1"/>
      <protection hidden="1"/>
    </xf>
    <xf numFmtId="0" fontId="10" fillId="4" borderId="21" xfId="0" applyFont="1" applyFill="1" applyBorder="1" applyAlignment="1" applyProtection="1">
      <alignment horizontal="center" vertical="center" wrapText="1"/>
      <protection hidden="1"/>
    </xf>
    <xf numFmtId="0" fontId="10" fillId="4" borderId="24" xfId="0" applyFont="1" applyFill="1" applyBorder="1" applyAlignment="1" applyProtection="1">
      <alignment horizontal="center" vertical="center" wrapText="1"/>
      <protection hidden="1"/>
    </xf>
    <xf numFmtId="1" fontId="7" fillId="7" borderId="1" xfId="0" applyNumberFormat="1" applyFont="1" applyFill="1" applyBorder="1" applyAlignment="1" applyProtection="1">
      <alignment horizontal="center" vertical="center" wrapText="1"/>
      <protection hidden="1"/>
    </xf>
    <xf numFmtId="1" fontId="7" fillId="7" borderId="24" xfId="0" applyNumberFormat="1" applyFont="1" applyFill="1" applyBorder="1" applyAlignment="1" applyProtection="1">
      <alignment horizontal="center" vertical="center" wrapText="1"/>
      <protection hidden="1"/>
    </xf>
    <xf numFmtId="0" fontId="57" fillId="4" borderId="2" xfId="0" applyFont="1" applyFill="1" applyBorder="1" applyAlignment="1" applyProtection="1">
      <alignment horizontal="center" vertical="center" wrapText="1"/>
      <protection hidden="1"/>
    </xf>
    <xf numFmtId="1" fontId="57" fillId="2" borderId="1" xfId="0" applyNumberFormat="1" applyFont="1" applyFill="1" applyBorder="1" applyAlignment="1" applyProtection="1">
      <alignment horizontal="center" vertical="center" wrapText="1"/>
      <protection hidden="1"/>
    </xf>
    <xf numFmtId="1" fontId="57" fillId="2" borderId="21" xfId="0" applyNumberFormat="1" applyFont="1" applyFill="1" applyBorder="1" applyAlignment="1" applyProtection="1">
      <alignment horizontal="center" vertical="center" wrapText="1"/>
      <protection hidden="1"/>
    </xf>
    <xf numFmtId="1" fontId="57" fillId="2" borderId="24" xfId="0" applyNumberFormat="1" applyFont="1" applyFill="1" applyBorder="1" applyAlignment="1" applyProtection="1">
      <alignment horizontal="center" vertical="center" wrapText="1"/>
      <protection hidden="1"/>
    </xf>
    <xf numFmtId="1" fontId="4" fillId="7" borderId="1" xfId="0" applyNumberFormat="1" applyFont="1" applyFill="1" applyBorder="1" applyAlignment="1" applyProtection="1">
      <alignment horizontal="center" vertical="center" wrapText="1"/>
      <protection hidden="1"/>
    </xf>
    <xf numFmtId="1" fontId="4" fillId="7" borderId="21" xfId="0" applyNumberFormat="1" applyFont="1" applyFill="1" applyBorder="1" applyAlignment="1" applyProtection="1">
      <alignment horizontal="center" vertical="center" wrapText="1"/>
      <protection hidden="1"/>
    </xf>
    <xf numFmtId="1" fontId="4" fillId="7" borderId="24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24" xfId="0" applyFont="1" applyFill="1" applyBorder="1" applyAlignment="1" applyProtection="1">
      <alignment horizontal="center" vertical="center" wrapText="1"/>
      <protection hidden="1"/>
    </xf>
    <xf numFmtId="0" fontId="16" fillId="5" borderId="1" xfId="0" applyFont="1" applyFill="1" applyBorder="1" applyAlignment="1" applyProtection="1">
      <alignment horizontal="center" vertical="center" wrapText="1"/>
      <protection hidden="1"/>
    </xf>
    <xf numFmtId="0" fontId="16" fillId="5" borderId="21" xfId="0" applyFont="1" applyFill="1" applyBorder="1" applyAlignment="1" applyProtection="1">
      <alignment horizontal="center" vertical="center" wrapText="1"/>
      <protection hidden="1"/>
    </xf>
    <xf numFmtId="0" fontId="16" fillId="5" borderId="24" xfId="0" applyFont="1" applyFill="1" applyBorder="1" applyAlignment="1" applyProtection="1">
      <alignment horizontal="center" vertical="center" wrapText="1"/>
      <protection hidden="1"/>
    </xf>
    <xf numFmtId="1" fontId="7" fillId="0" borderId="1" xfId="0" applyNumberFormat="1" applyFont="1" applyBorder="1" applyAlignment="1" applyProtection="1">
      <alignment horizontal="center" vertical="center" wrapText="1"/>
      <protection locked="0" hidden="1"/>
    </xf>
    <xf numFmtId="1" fontId="7" fillId="0" borderId="21" xfId="0" applyNumberFormat="1" applyFont="1" applyBorder="1" applyAlignment="1" applyProtection="1">
      <alignment horizontal="center" vertical="center" wrapText="1"/>
      <protection locked="0" hidden="1"/>
    </xf>
    <xf numFmtId="1" fontId="7" fillId="0" borderId="24" xfId="0" applyNumberFormat="1" applyFont="1" applyBorder="1" applyAlignment="1" applyProtection="1">
      <alignment horizontal="center" vertical="center" wrapText="1"/>
      <protection locked="0" hidden="1"/>
    </xf>
    <xf numFmtId="0" fontId="16" fillId="5" borderId="2" xfId="0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 vertical="center"/>
      <protection locked="0" hidden="1"/>
    </xf>
    <xf numFmtId="0" fontId="16" fillId="2" borderId="16" xfId="0" applyFont="1" applyFill="1" applyBorder="1" applyAlignment="1" applyProtection="1">
      <alignment horizontal="center" vertical="center"/>
      <protection locked="0" hidden="1"/>
    </xf>
    <xf numFmtId="0" fontId="27" fillId="2" borderId="0" xfId="0" applyFont="1" applyFill="1" applyAlignment="1" applyProtection="1">
      <alignment horizontal="center" vertical="center"/>
      <protection hidden="1"/>
    </xf>
    <xf numFmtId="10" fontId="57" fillId="2" borderId="0" xfId="0" applyNumberFormat="1" applyFont="1" applyFill="1" applyAlignment="1" applyProtection="1">
      <alignment horizontal="center" vertical="center" wrapText="1"/>
      <protection hidden="1"/>
    </xf>
    <xf numFmtId="0" fontId="27" fillId="4" borderId="1" xfId="0" applyFont="1" applyFill="1" applyBorder="1" applyAlignment="1" applyProtection="1">
      <alignment horizontal="center" vertical="center" wrapText="1"/>
      <protection hidden="1"/>
    </xf>
    <xf numFmtId="0" fontId="27" fillId="4" borderId="21" xfId="0" applyFont="1" applyFill="1" applyBorder="1" applyAlignment="1" applyProtection="1">
      <alignment horizontal="center" vertical="center" wrapText="1"/>
      <protection hidden="1"/>
    </xf>
    <xf numFmtId="0" fontId="27" fillId="4" borderId="24" xfId="0" applyFont="1" applyFill="1" applyBorder="1" applyAlignment="1" applyProtection="1">
      <alignment horizontal="center" vertical="center" wrapText="1"/>
      <protection hidden="1"/>
    </xf>
    <xf numFmtId="0" fontId="54" fillId="4" borderId="2" xfId="0" applyFont="1" applyFill="1" applyBorder="1" applyAlignment="1" applyProtection="1">
      <alignment horizontal="center" vertical="center" wrapText="1"/>
      <protection locked="0"/>
    </xf>
    <xf numFmtId="0" fontId="27" fillId="5" borderId="2" xfId="0" applyFont="1" applyFill="1" applyBorder="1" applyAlignment="1" applyProtection="1">
      <alignment horizontal="center" vertical="center" wrapText="1"/>
      <protection hidden="1"/>
    </xf>
    <xf numFmtId="0" fontId="16" fillId="5" borderId="20" xfId="0" applyFont="1" applyFill="1" applyBorder="1" applyAlignment="1" applyProtection="1">
      <alignment horizontal="left" vertical="center" wrapText="1" indent="1"/>
      <protection hidden="1"/>
    </xf>
    <xf numFmtId="0" fontId="16" fillId="5" borderId="21" xfId="0" applyFont="1" applyFill="1" applyBorder="1" applyAlignment="1" applyProtection="1">
      <alignment horizontal="left" vertical="center" wrapText="1" indent="1"/>
      <protection hidden="1"/>
    </xf>
    <xf numFmtId="0" fontId="16" fillId="5" borderId="17" xfId="0" applyFont="1" applyFill="1" applyBorder="1" applyAlignment="1" applyProtection="1">
      <alignment horizontal="left" vertical="center" wrapText="1" indent="1"/>
      <protection hidden="1"/>
    </xf>
    <xf numFmtId="1" fontId="7" fillId="0" borderId="20" xfId="0" applyNumberFormat="1" applyFont="1" applyBorder="1" applyAlignment="1" applyProtection="1">
      <alignment horizontal="center" vertical="center" wrapText="1"/>
      <protection locked="0"/>
    </xf>
    <xf numFmtId="1" fontId="7" fillId="0" borderId="21" xfId="0" applyNumberFormat="1" applyFont="1" applyBorder="1" applyAlignment="1" applyProtection="1">
      <alignment horizontal="center" vertical="center" wrapText="1"/>
      <protection locked="0"/>
    </xf>
    <xf numFmtId="1" fontId="7" fillId="0" borderId="17" xfId="0" applyNumberFormat="1" applyFont="1" applyBorder="1" applyAlignment="1" applyProtection="1">
      <alignment horizontal="center" vertical="center" wrapText="1"/>
      <protection locked="0"/>
    </xf>
    <xf numFmtId="1" fontId="7" fillId="6" borderId="20" xfId="0" applyNumberFormat="1" applyFont="1" applyFill="1" applyBorder="1" applyAlignment="1" applyProtection="1">
      <alignment horizontal="center" vertical="center" wrapText="1"/>
      <protection hidden="1"/>
    </xf>
    <xf numFmtId="1" fontId="7" fillId="6" borderId="21" xfId="0" applyNumberFormat="1" applyFont="1" applyFill="1" applyBorder="1" applyAlignment="1" applyProtection="1">
      <alignment horizontal="center" vertical="center" wrapText="1"/>
      <protection hidden="1"/>
    </xf>
    <xf numFmtId="1" fontId="7" fillId="6" borderId="17" xfId="0" applyNumberFormat="1" applyFont="1" applyFill="1" applyBorder="1" applyAlignment="1" applyProtection="1">
      <alignment horizontal="center" vertical="center" wrapText="1"/>
      <protection hidden="1"/>
    </xf>
    <xf numFmtId="0" fontId="30" fillId="5" borderId="1" xfId="0" applyFont="1" applyFill="1" applyBorder="1" applyAlignment="1" applyProtection="1">
      <alignment horizontal="center" vertical="center" wrapText="1"/>
      <protection hidden="1"/>
    </xf>
    <xf numFmtId="0" fontId="30" fillId="5" borderId="21" xfId="0" applyFont="1" applyFill="1" applyBorder="1" applyAlignment="1" applyProtection="1">
      <alignment horizontal="center" vertical="center" wrapText="1"/>
      <protection hidden="1"/>
    </xf>
    <xf numFmtId="0" fontId="30" fillId="5" borderId="24" xfId="0" applyFont="1" applyFill="1" applyBorder="1" applyAlignment="1" applyProtection="1">
      <alignment horizontal="center" vertical="center" wrapText="1"/>
      <protection hidden="1"/>
    </xf>
    <xf numFmtId="0" fontId="9" fillId="16" borderId="1" xfId="0" applyFont="1" applyFill="1" applyBorder="1" applyAlignment="1" applyProtection="1">
      <alignment horizontal="center" vertical="center" wrapText="1"/>
      <protection hidden="1"/>
    </xf>
    <xf numFmtId="0" fontId="9" fillId="16" borderId="21" xfId="0" applyFont="1" applyFill="1" applyBorder="1" applyAlignment="1" applyProtection="1">
      <alignment horizontal="center" vertical="center" wrapText="1"/>
      <protection hidden="1"/>
    </xf>
    <xf numFmtId="0" fontId="9" fillId="16" borderId="24" xfId="0" applyFont="1" applyFill="1" applyBorder="1" applyAlignment="1" applyProtection="1">
      <alignment horizontal="center" vertical="center" wrapText="1"/>
      <protection hidden="1"/>
    </xf>
    <xf numFmtId="0" fontId="54" fillId="4" borderId="1" xfId="0" applyFont="1" applyFill="1" applyBorder="1" applyAlignment="1" applyProtection="1">
      <alignment horizontal="center" vertical="center" wrapText="1"/>
      <protection locked="0"/>
    </xf>
    <xf numFmtId="0" fontId="54" fillId="4" borderId="21" xfId="0" applyFont="1" applyFill="1" applyBorder="1" applyAlignment="1" applyProtection="1">
      <alignment horizontal="center" vertical="center" wrapText="1"/>
      <protection locked="0"/>
    </xf>
    <xf numFmtId="0" fontId="54" fillId="4" borderId="24" xfId="0" applyFont="1" applyFill="1" applyBorder="1" applyAlignment="1" applyProtection="1">
      <alignment horizontal="center" vertical="center" wrapText="1"/>
      <protection locked="0"/>
    </xf>
    <xf numFmtId="1" fontId="19" fillId="2" borderId="29" xfId="0" applyNumberFormat="1" applyFont="1" applyFill="1" applyBorder="1" applyAlignment="1" applyProtection="1">
      <alignment horizontal="center" vertical="center" wrapText="1"/>
      <protection locked="0" hidden="1"/>
    </xf>
    <xf numFmtId="1" fontId="19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1" fontId="17" fillId="10" borderId="2" xfId="0" applyNumberFormat="1" applyFont="1" applyFill="1" applyBorder="1" applyAlignment="1" applyProtection="1">
      <alignment horizontal="center" vertical="center" wrapText="1"/>
      <protection hidden="1"/>
    </xf>
    <xf numFmtId="0" fontId="54" fillId="2" borderId="1" xfId="0" applyFont="1" applyFill="1" applyBorder="1" applyAlignment="1" applyProtection="1">
      <alignment horizontal="center" vertical="center" wrapText="1"/>
      <protection hidden="1"/>
    </xf>
    <xf numFmtId="0" fontId="54" fillId="2" borderId="21" xfId="0" applyFont="1" applyFill="1" applyBorder="1" applyAlignment="1" applyProtection="1">
      <alignment horizontal="center" vertical="center" wrapText="1"/>
      <protection hidden="1"/>
    </xf>
    <xf numFmtId="0" fontId="54" fillId="2" borderId="24" xfId="0" applyFont="1" applyFill="1" applyBorder="1" applyAlignment="1" applyProtection="1">
      <alignment horizontal="center" vertical="center" wrapText="1"/>
      <protection hidden="1"/>
    </xf>
    <xf numFmtId="0" fontId="51" fillId="10" borderId="2" xfId="0" applyFont="1" applyFill="1" applyBorder="1" applyAlignment="1" applyProtection="1">
      <alignment horizontal="center" vertical="center" wrapText="1"/>
      <protection hidden="1"/>
    </xf>
    <xf numFmtId="0" fontId="51" fillId="10" borderId="1" xfId="0" applyFont="1" applyFill="1" applyBorder="1" applyAlignment="1" applyProtection="1">
      <alignment horizontal="center" vertical="center" wrapText="1"/>
      <protection hidden="1"/>
    </xf>
    <xf numFmtId="1" fontId="17" fillId="18" borderId="1" xfId="0" applyNumberFormat="1" applyFont="1" applyFill="1" applyBorder="1" applyAlignment="1" applyProtection="1">
      <alignment horizontal="center" vertical="center" wrapText="1"/>
      <protection hidden="1"/>
    </xf>
    <xf numFmtId="0" fontId="17" fillId="18" borderId="24" xfId="0" applyFont="1" applyFill="1" applyBorder="1" applyAlignment="1" applyProtection="1">
      <alignment horizontal="center" vertical="center" wrapText="1"/>
      <protection hidden="1"/>
    </xf>
    <xf numFmtId="10" fontId="17" fillId="18" borderId="1" xfId="0" applyNumberFormat="1" applyFont="1" applyFill="1" applyBorder="1" applyAlignment="1" applyProtection="1">
      <alignment horizontal="center" vertical="center" wrapText="1"/>
      <protection hidden="1"/>
    </xf>
    <xf numFmtId="0" fontId="51" fillId="10" borderId="29" xfId="0" applyFont="1" applyFill="1" applyBorder="1" applyAlignment="1" applyProtection="1">
      <alignment horizontal="center" vertical="center" wrapText="1"/>
      <protection hidden="1"/>
    </xf>
    <xf numFmtId="0" fontId="51" fillId="10" borderId="26" xfId="0" applyFont="1" applyFill="1" applyBorder="1" applyAlignment="1" applyProtection="1">
      <alignment horizontal="center" vertical="center" wrapText="1"/>
      <protection hidden="1"/>
    </xf>
    <xf numFmtId="0" fontId="54" fillId="2" borderId="2" xfId="0" applyFont="1" applyFill="1" applyBorder="1" applyAlignment="1" applyProtection="1">
      <alignment horizontal="center" vertical="center" wrapText="1"/>
      <protection hidden="1"/>
    </xf>
    <xf numFmtId="10" fontId="17" fillId="18" borderId="24" xfId="0" applyNumberFormat="1" applyFont="1" applyFill="1" applyBorder="1" applyAlignment="1" applyProtection="1">
      <alignment horizontal="center" vertical="center" wrapText="1"/>
      <protection hidden="1"/>
    </xf>
    <xf numFmtId="0" fontId="54" fillId="2" borderId="3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 applyProtection="1">
      <alignment horizontal="center" vertical="center" wrapText="1"/>
      <protection hidden="1"/>
    </xf>
    <xf numFmtId="10" fontId="21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27" fillId="9" borderId="2" xfId="0" applyFont="1" applyFill="1" applyBorder="1" applyAlignment="1" applyProtection="1">
      <alignment horizontal="center" vertical="center" wrapText="1"/>
      <protection hidden="1"/>
    </xf>
    <xf numFmtId="0" fontId="27" fillId="5" borderId="1" xfId="0" applyFont="1" applyFill="1" applyBorder="1" applyAlignment="1" applyProtection="1">
      <alignment horizontal="center" vertical="center" wrapText="1"/>
      <protection hidden="1"/>
    </xf>
    <xf numFmtId="10" fontId="19" fillId="6" borderId="29" xfId="0" applyNumberFormat="1" applyFont="1" applyFill="1" applyBorder="1" applyAlignment="1" applyProtection="1">
      <alignment horizontal="center" vertical="center" wrapText="1"/>
      <protection hidden="1"/>
    </xf>
    <xf numFmtId="10" fontId="19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56" fillId="10" borderId="2" xfId="0" applyFont="1" applyFill="1" applyBorder="1" applyAlignment="1" applyProtection="1">
      <alignment horizontal="center" vertical="center" wrapText="1"/>
      <protection hidden="1"/>
    </xf>
    <xf numFmtId="1" fontId="17" fillId="18" borderId="24" xfId="0" applyNumberFormat="1" applyFont="1" applyFill="1" applyBorder="1" applyAlignment="1" applyProtection="1">
      <alignment horizontal="center" vertical="center" wrapText="1"/>
      <protection hidden="1"/>
    </xf>
    <xf numFmtId="0" fontId="56" fillId="2" borderId="15" xfId="0" applyFont="1" applyFill="1" applyBorder="1" applyAlignment="1" applyProtection="1">
      <alignment horizontal="right" vertical="center"/>
      <protection locked="0"/>
    </xf>
    <xf numFmtId="0" fontId="56" fillId="2" borderId="0" xfId="0" applyFont="1" applyFill="1" applyAlignment="1" applyProtection="1">
      <alignment horizontal="right" vertical="center"/>
      <protection locked="0"/>
    </xf>
    <xf numFmtId="0" fontId="27" fillId="2" borderId="22" xfId="0" applyFont="1" applyFill="1" applyBorder="1" applyAlignment="1" applyProtection="1">
      <alignment horizontal="center" vertical="top"/>
      <protection hidden="1"/>
    </xf>
    <xf numFmtId="0" fontId="50" fillId="0" borderId="15" xfId="0" applyFont="1" applyBorder="1" applyAlignment="1" applyProtection="1">
      <alignment horizontal="center"/>
      <protection locked="0"/>
    </xf>
    <xf numFmtId="0" fontId="50" fillId="0" borderId="0" xfId="0" applyFont="1" applyAlignment="1" applyProtection="1">
      <alignment horizontal="center"/>
      <protection locked="0" hidden="1"/>
    </xf>
    <xf numFmtId="0" fontId="23" fillId="2" borderId="18" xfId="2" applyFont="1" applyFill="1" applyBorder="1" applyAlignment="1" applyProtection="1">
      <alignment horizontal="center" wrapText="1"/>
      <protection hidden="1"/>
    </xf>
    <xf numFmtId="0" fontId="23" fillId="2" borderId="16" xfId="2" applyFont="1" applyFill="1" applyBorder="1" applyAlignment="1" applyProtection="1">
      <alignment horizontal="center" wrapText="1"/>
      <protection hidden="1"/>
    </xf>
    <xf numFmtId="0" fontId="23" fillId="2" borderId="26" xfId="2" applyFont="1" applyFill="1" applyBorder="1" applyAlignment="1" applyProtection="1">
      <alignment horizontal="center" wrapText="1"/>
      <protection hidden="1"/>
    </xf>
    <xf numFmtId="0" fontId="23" fillId="2" borderId="22" xfId="2" applyFont="1" applyFill="1" applyBorder="1" applyAlignment="1" applyProtection="1">
      <alignment horizontal="center" wrapText="1"/>
      <protection hidden="1"/>
    </xf>
    <xf numFmtId="0" fontId="21" fillId="2" borderId="29" xfId="0" applyFont="1" applyFill="1" applyBorder="1" applyAlignment="1" applyProtection="1">
      <alignment horizontal="center" vertical="center" wrapText="1"/>
      <protection hidden="1"/>
    </xf>
    <xf numFmtId="0" fontId="21" fillId="2" borderId="3" xfId="0" applyFont="1" applyFill="1" applyBorder="1" applyAlignment="1" applyProtection="1">
      <alignment horizontal="center" vertical="center" wrapText="1"/>
      <protection hidden="1"/>
    </xf>
    <xf numFmtId="1" fontId="21" fillId="6" borderId="29" xfId="0" applyNumberFormat="1" applyFont="1" applyFill="1" applyBorder="1" applyAlignment="1" applyProtection="1">
      <alignment horizontal="center" vertical="center" wrapText="1"/>
      <protection hidden="1"/>
    </xf>
    <xf numFmtId="1" fontId="21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9" borderId="2" xfId="0" applyFont="1" applyFill="1" applyBorder="1" applyAlignment="1" applyProtection="1">
      <alignment horizontal="center" vertical="center" wrapText="1"/>
      <protection hidden="1"/>
    </xf>
    <xf numFmtId="0" fontId="17" fillId="2" borderId="2" xfId="0" applyFont="1" applyFill="1" applyBorder="1" applyAlignment="1" applyProtection="1">
      <alignment horizontal="center" vertical="center" wrapText="1"/>
      <protection hidden="1"/>
    </xf>
    <xf numFmtId="0" fontId="25" fillId="2" borderId="2" xfId="0" applyFont="1" applyFill="1" applyBorder="1" applyAlignment="1" applyProtection="1">
      <alignment horizontal="center" vertical="center" wrapText="1"/>
      <protection locked="0" hidden="1"/>
    </xf>
    <xf numFmtId="171" fontId="7" fillId="2" borderId="16" xfId="2" applyNumberFormat="1" applyFont="1" applyFill="1" applyBorder="1" applyAlignment="1" applyProtection="1">
      <alignment horizontal="center" vertical="center" wrapText="1"/>
      <protection locked="0"/>
    </xf>
    <xf numFmtId="171" fontId="7" fillId="2" borderId="27" xfId="2" applyNumberFormat="1" applyFont="1" applyFill="1" applyBorder="1" applyAlignment="1" applyProtection="1">
      <alignment horizontal="center" vertical="center" wrapText="1"/>
      <protection locked="0"/>
    </xf>
    <xf numFmtId="14" fontId="16" fillId="2" borderId="2" xfId="0" applyNumberFormat="1" applyFont="1" applyFill="1" applyBorder="1" applyAlignment="1" applyProtection="1">
      <alignment horizontal="center" vertical="center"/>
      <protection hidden="1"/>
    </xf>
    <xf numFmtId="10" fontId="17" fillId="11" borderId="29" xfId="0" applyNumberFormat="1" applyFont="1" applyFill="1" applyBorder="1" applyAlignment="1" applyProtection="1">
      <alignment horizontal="center" vertical="center" wrapText="1"/>
      <protection hidden="1"/>
    </xf>
    <xf numFmtId="10" fontId="17" fillId="11" borderId="3" xfId="0" applyNumberFormat="1" applyFont="1" applyFill="1" applyBorder="1" applyAlignment="1" applyProtection="1">
      <alignment horizontal="center" vertical="center" wrapText="1"/>
      <protection hidden="1"/>
    </xf>
    <xf numFmtId="0" fontId="27" fillId="2" borderId="2" xfId="0" applyFont="1" applyFill="1" applyBorder="1" applyAlignment="1" applyProtection="1">
      <alignment horizontal="center" vertical="center" wrapText="1"/>
      <protection hidden="1"/>
    </xf>
    <xf numFmtId="49" fontId="19" fillId="2" borderId="2" xfId="0" applyNumberFormat="1" applyFont="1" applyFill="1" applyBorder="1" applyAlignment="1" applyProtection="1">
      <alignment horizontal="center" vertical="center"/>
      <protection hidden="1"/>
    </xf>
    <xf numFmtId="0" fontId="17" fillId="2" borderId="2" xfId="0" applyFont="1" applyFill="1" applyBorder="1" applyAlignment="1" applyProtection="1">
      <alignment horizontal="center" vertical="center"/>
      <protection hidden="1"/>
    </xf>
    <xf numFmtId="171" fontId="19" fillId="2" borderId="2" xfId="0" applyNumberFormat="1" applyFont="1" applyFill="1" applyBorder="1" applyAlignment="1" applyProtection="1">
      <alignment horizontal="center" vertical="center"/>
      <protection hidden="1"/>
    </xf>
    <xf numFmtId="0" fontId="19" fillId="2" borderId="2" xfId="0" applyFont="1" applyFill="1" applyBorder="1" applyAlignment="1" applyProtection="1">
      <alignment horizontal="center" vertical="center"/>
      <protection hidden="1"/>
    </xf>
    <xf numFmtId="0" fontId="27" fillId="2" borderId="2" xfId="0" applyFont="1" applyFill="1" applyBorder="1" applyAlignment="1" applyProtection="1">
      <alignment horizontal="center" vertical="center" wrapText="1"/>
      <protection locked="0"/>
    </xf>
    <xf numFmtId="1" fontId="32" fillId="2" borderId="29" xfId="0" applyNumberFormat="1" applyFont="1" applyFill="1" applyBorder="1" applyAlignment="1" applyProtection="1">
      <alignment horizontal="center" vertical="center" wrapText="1"/>
      <protection hidden="1"/>
    </xf>
    <xf numFmtId="1" fontId="32" fillId="2" borderId="3" xfId="0" applyNumberFormat="1" applyFont="1" applyFill="1" applyBorder="1" applyAlignment="1" applyProtection="1">
      <alignment horizontal="center" vertical="center" wrapText="1"/>
      <protection hidden="1"/>
    </xf>
    <xf numFmtId="1" fontId="17" fillId="10" borderId="26" xfId="0" applyNumberFormat="1" applyFont="1" applyFill="1" applyBorder="1" applyAlignment="1" applyProtection="1">
      <alignment horizontal="center" vertical="center" wrapText="1"/>
      <protection hidden="1"/>
    </xf>
    <xf numFmtId="1" fontId="17" fillId="10" borderId="22" xfId="0" applyNumberFormat="1" applyFont="1" applyFill="1" applyBorder="1" applyAlignment="1" applyProtection="1">
      <alignment horizontal="center" vertical="center" wrapText="1"/>
      <protection hidden="1"/>
    </xf>
    <xf numFmtId="1" fontId="17" fillId="10" borderId="25" xfId="0" applyNumberFormat="1" applyFont="1" applyFill="1" applyBorder="1" applyAlignment="1" applyProtection="1">
      <alignment horizontal="center" vertical="center" wrapText="1"/>
      <protection hidden="1"/>
    </xf>
    <xf numFmtId="1" fontId="17" fillId="10" borderId="18" xfId="0" applyNumberFormat="1" applyFont="1" applyFill="1" applyBorder="1" applyAlignment="1" applyProtection="1">
      <alignment horizontal="center" vertical="center" wrapText="1"/>
      <protection hidden="1"/>
    </xf>
    <xf numFmtId="1" fontId="17" fillId="10" borderId="16" xfId="0" applyNumberFormat="1" applyFont="1" applyFill="1" applyBorder="1" applyAlignment="1" applyProtection="1">
      <alignment horizontal="center" vertical="center" wrapText="1"/>
      <protection hidden="1"/>
    </xf>
    <xf numFmtId="1" fontId="17" fillId="10" borderId="27" xfId="0" applyNumberFormat="1" applyFont="1" applyFill="1" applyBorder="1" applyAlignment="1" applyProtection="1">
      <alignment horizontal="center" vertical="center" wrapText="1"/>
      <protection hidden="1"/>
    </xf>
    <xf numFmtId="0" fontId="17" fillId="2" borderId="29" xfId="0" applyFont="1" applyFill="1" applyBorder="1" applyAlignment="1" applyProtection="1">
      <alignment horizontal="center" vertical="center" wrapText="1"/>
      <protection hidden="1"/>
    </xf>
    <xf numFmtId="0" fontId="17" fillId="2" borderId="32" xfId="0" applyFont="1" applyFill="1" applyBorder="1" applyAlignment="1" applyProtection="1">
      <alignment horizontal="center" vertical="center" wrapText="1"/>
      <protection hidden="1"/>
    </xf>
    <xf numFmtId="0" fontId="17" fillId="2" borderId="3" xfId="0" applyFont="1" applyFill="1" applyBorder="1" applyAlignment="1" applyProtection="1">
      <alignment horizontal="center" vertical="center" wrapText="1"/>
      <protection hidden="1"/>
    </xf>
    <xf numFmtId="0" fontId="54" fillId="2" borderId="1" xfId="0" applyFont="1" applyFill="1" applyBorder="1" applyAlignment="1">
      <alignment horizontal="center" vertical="center" wrapText="1"/>
    </xf>
    <xf numFmtId="0" fontId="54" fillId="2" borderId="21" xfId="0" applyFont="1" applyFill="1" applyBorder="1" applyAlignment="1">
      <alignment horizontal="center" vertical="center" wrapText="1"/>
    </xf>
    <xf numFmtId="0" fontId="54" fillId="2" borderId="24" xfId="0" applyFont="1" applyFill="1" applyBorder="1" applyAlignment="1">
      <alignment horizontal="center" vertical="center" wrapText="1"/>
    </xf>
    <xf numFmtId="1" fontId="27" fillId="4" borderId="1" xfId="0" applyNumberFormat="1" applyFont="1" applyFill="1" applyBorder="1" applyAlignment="1" applyProtection="1">
      <alignment horizontal="center" vertical="center" wrapText="1"/>
      <protection hidden="1"/>
    </xf>
    <xf numFmtId="1" fontId="27" fillId="4" borderId="21" xfId="0" applyNumberFormat="1" applyFont="1" applyFill="1" applyBorder="1" applyAlignment="1" applyProtection="1">
      <alignment horizontal="center" vertical="center" wrapText="1"/>
      <protection hidden="1"/>
    </xf>
    <xf numFmtId="1" fontId="27" fillId="4" borderId="24" xfId="0" applyNumberFormat="1" applyFont="1" applyFill="1" applyBorder="1" applyAlignment="1" applyProtection="1">
      <alignment horizontal="center" vertical="center" wrapText="1"/>
      <protection hidden="1"/>
    </xf>
    <xf numFmtId="0" fontId="84" fillId="2" borderId="2" xfId="2" applyFont="1" applyFill="1" applyBorder="1" applyAlignment="1" applyProtection="1">
      <alignment horizontal="center" vertical="center" wrapText="1"/>
      <protection hidden="1"/>
    </xf>
    <xf numFmtId="1" fontId="84" fillId="2" borderId="2" xfId="2" applyNumberFormat="1" applyFont="1" applyFill="1" applyBorder="1" applyAlignment="1" applyProtection="1">
      <alignment horizontal="center" vertical="center" wrapText="1"/>
      <protection hidden="1"/>
    </xf>
    <xf numFmtId="0" fontId="8" fillId="2" borderId="22" xfId="0" applyFont="1" applyFill="1" applyBorder="1" applyAlignment="1" applyProtection="1">
      <alignment horizontal="left" wrapText="1" inden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21" xfId="0" applyFont="1" applyFill="1" applyBorder="1" applyAlignment="1" applyProtection="1">
      <alignment horizontal="center" vertical="center" wrapText="1"/>
      <protection hidden="1"/>
    </xf>
    <xf numFmtId="0" fontId="5" fillId="2" borderId="24" xfId="0" applyFont="1" applyFill="1" applyBorder="1" applyAlignment="1" applyProtection="1">
      <alignment horizontal="center" vertical="center" wrapText="1"/>
      <protection hidden="1"/>
    </xf>
    <xf numFmtId="0" fontId="8" fillId="2" borderId="22" xfId="2" applyFont="1" applyFill="1" applyBorder="1" applyAlignment="1" applyProtection="1">
      <alignment horizontal="center" wrapText="1"/>
      <protection locked="0"/>
    </xf>
    <xf numFmtId="0" fontId="8" fillId="2" borderId="22" xfId="2" applyFont="1" applyFill="1" applyBorder="1" applyAlignment="1" applyProtection="1">
      <alignment horizontal="center" wrapText="1"/>
      <protection locked="0" hidden="1"/>
    </xf>
    <xf numFmtId="0" fontId="8" fillId="2" borderId="25" xfId="2" applyFont="1" applyFill="1" applyBorder="1" applyAlignment="1" applyProtection="1">
      <alignment horizontal="center" wrapText="1"/>
      <protection locked="0" hidden="1"/>
    </xf>
    <xf numFmtId="171" fontId="8" fillId="2" borderId="16" xfId="2" applyNumberFormat="1" applyFont="1" applyFill="1" applyBorder="1" applyAlignment="1" applyProtection="1">
      <alignment horizontal="center" wrapText="1"/>
      <protection locked="0"/>
    </xf>
    <xf numFmtId="171" fontId="8" fillId="2" borderId="27" xfId="2" applyNumberFormat="1" applyFont="1" applyFill="1" applyBorder="1" applyAlignment="1" applyProtection="1">
      <alignment horizontal="center" wrapText="1"/>
      <protection locked="0"/>
    </xf>
  </cellXfs>
  <cellStyles count="22">
    <cellStyle name="Moneda" xfId="1" builtinId="4"/>
    <cellStyle name="Normal" xfId="0" builtinId="0"/>
    <cellStyle name="Normal 10" xfId="16" xr:uid="{00000000-0005-0000-0000-000002000000}"/>
    <cellStyle name="Normal 10 5" xfId="8" xr:uid="{00000000-0005-0000-0000-000003000000}"/>
    <cellStyle name="Normal 12" xfId="12" xr:uid="{00000000-0005-0000-0000-000004000000}"/>
    <cellStyle name="Normal 18" xfId="4" xr:uid="{00000000-0005-0000-0000-000005000000}"/>
    <cellStyle name="Normal 2" xfId="9" xr:uid="{00000000-0005-0000-0000-000006000000}"/>
    <cellStyle name="Normal 2 10 10" xfId="6" xr:uid="{00000000-0005-0000-0000-000007000000}"/>
    <cellStyle name="Normal 2 10 10 2" xfId="13" xr:uid="{00000000-0005-0000-0000-000008000000}"/>
    <cellStyle name="Normal 2 14" xfId="18" xr:uid="{00000000-0005-0000-0000-000009000000}"/>
    <cellStyle name="Normal 2 18" xfId="20" xr:uid="{00000000-0005-0000-0000-00000A000000}"/>
    <cellStyle name="Normal 2 2" xfId="5" xr:uid="{00000000-0005-0000-0000-00000B000000}"/>
    <cellStyle name="Normal 2 21" xfId="19" xr:uid="{00000000-0005-0000-0000-00000C000000}"/>
    <cellStyle name="Normal 2 3" xfId="3" xr:uid="{00000000-0005-0000-0000-00000D000000}"/>
    <cellStyle name="Normal 2 31" xfId="17" xr:uid="{00000000-0005-0000-0000-00000E000000}"/>
    <cellStyle name="Normal 4" xfId="7" xr:uid="{00000000-0005-0000-0000-00000F000000}"/>
    <cellStyle name="Normal 7" xfId="14" xr:uid="{00000000-0005-0000-0000-000010000000}"/>
    <cellStyle name="Normal 7 3" xfId="10" xr:uid="{00000000-0005-0000-0000-000011000000}"/>
    <cellStyle name="Normal 8" xfId="11" xr:uid="{00000000-0005-0000-0000-000012000000}"/>
    <cellStyle name="Normal 9" xfId="15" xr:uid="{00000000-0005-0000-0000-000013000000}"/>
    <cellStyle name="Porcentaje" xfId="21" builtinId="5"/>
    <cellStyle name="Título 3" xfId="2" builtinId="18"/>
  </cellStyles>
  <dxfs count="4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protection locked="1" hidden="1"/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/>
            </a:pPr>
            <a:r>
              <a:rPr lang="en-US" sz="1500"/>
              <a:t>PEA INSTITUCIONAL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PEA!$H$9</c:f>
              <c:strCache>
                <c:ptCount val="1"/>
                <c:pt idx="0">
                  <c:v>PEA INSTITUCIONAL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EDA-44BF-9D7C-589D59574422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EDA-44BF-9D7C-589D59574422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PEA!$H$11:$H$12</c:f>
              <c:strCache>
                <c:ptCount val="2"/>
                <c:pt idx="0">
                  <c:v>Gobernante y Sustantivo</c:v>
                </c:pt>
                <c:pt idx="1">
                  <c:v>Adjetivo</c:v>
                </c:pt>
              </c:strCache>
            </c:strRef>
          </c:cat>
          <c:val>
            <c:numRef>
              <c:f>PEA!$I$11:$I$12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DA-44BF-9D7C-589D5957442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4630761336394171"/>
          <c:y val="0.37355440575896265"/>
          <c:w val="0.33605078780157061"/>
          <c:h val="0.21224894275545475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/>
            </a:pPr>
            <a:r>
              <a:rPr lang="en-US" sz="1500"/>
              <a:t>PEA INSTITUCIONAL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PEA INSTITUCIONAL</c:v>
          </c:tx>
          <c:explosion val="25"/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EDA-44BF-9D7C-589D59574422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EDA-44BF-9D7C-589D59574422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Gobernante y Sustantivo</c:v>
              </c:pt>
              <c:pt idx="1">
                <c:v>Adjetivo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EDA-44BF-9D7C-589D5957442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4630761336394171"/>
          <c:y val="0.37355440575896265"/>
          <c:w val="0.33605078780157061"/>
          <c:h val="0.21224894275545475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/>
            </a:pPr>
            <a:r>
              <a:rPr lang="en-US" sz="1500"/>
              <a:t>PEA INSTITUCIONAL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PEA!$H$9</c:f>
              <c:strCache>
                <c:ptCount val="1"/>
                <c:pt idx="0">
                  <c:v>PEA INSTITUCIONAL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EDA-44BF-9D7C-589D59574422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EDA-44BF-9D7C-589D59574422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PEA!$H$11:$H$12</c:f>
              <c:strCache>
                <c:ptCount val="2"/>
                <c:pt idx="0">
                  <c:v>Gobernante y Sustantivo</c:v>
                </c:pt>
                <c:pt idx="1">
                  <c:v>Adjetivo</c:v>
                </c:pt>
              </c:strCache>
            </c:strRef>
          </c:cat>
          <c:val>
            <c:numRef>
              <c:f>PEA!$I$11:$I$12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DA-44BF-9D7C-589D5957442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4630761336394171"/>
          <c:y val="0.37355440575896265"/>
          <c:w val="0.33605078780157061"/>
          <c:h val="0.21224894275545475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/>
            </a:pPr>
            <a:r>
              <a:rPr lang="en-US" sz="1700"/>
              <a:t>PEA INSTITUCIONAL</a:t>
            </a:r>
          </a:p>
        </c:rich>
      </c:tx>
      <c:layout>
        <c:manualLayout>
          <c:xMode val="edge"/>
          <c:yMode val="edge"/>
          <c:x val="0.24302371371539014"/>
          <c:y val="6.0962568556221834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PEA!$H$9</c:f>
              <c:strCache>
                <c:ptCount val="1"/>
                <c:pt idx="0">
                  <c:v>PEA INSTITUCIONAL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EDA-44BF-9D7C-589D59574422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EDA-44BF-9D7C-589D59574422}"/>
              </c:ext>
            </c:extLst>
          </c:dPt>
          <c:dLbls>
            <c:dLbl>
              <c:idx val="0"/>
              <c:layout>
                <c:manualLayout>
                  <c:x val="-0.15866072277268056"/>
                  <c:y val="9.56621638991721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DA-44BF-9D7C-589D5957442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PEA!$H$11:$H$12</c:f>
              <c:strCache>
                <c:ptCount val="2"/>
                <c:pt idx="0">
                  <c:v>Gobernante y Sustantivo</c:v>
                </c:pt>
                <c:pt idx="1">
                  <c:v>Adjetivo</c:v>
                </c:pt>
              </c:strCache>
            </c:strRef>
          </c:cat>
          <c:val>
            <c:numRef>
              <c:f>PEA!$I$11:$I$12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DA-44BF-9D7C-589D5957442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9121333064767998"/>
          <c:y val="0.32613907465967901"/>
          <c:w val="0.27138008256120799"/>
          <c:h val="0.4831936918942184"/>
        </c:manualLayout>
      </c:layout>
      <c:overlay val="0"/>
      <c:txPr>
        <a:bodyPr/>
        <a:lstStyle/>
        <a:p>
          <a:pPr rtl="0">
            <a:defRPr sz="1000"/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81157</xdr:rowOff>
    </xdr:from>
    <xdr:to>
      <xdr:col>4</xdr:col>
      <xdr:colOff>419100</xdr:colOff>
      <xdr:row>3</xdr:row>
      <xdr:rowOff>133350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5" t="25144" r="4291" b="26317"/>
        <a:stretch/>
      </xdr:blipFill>
      <xdr:spPr bwMode="auto">
        <a:xfrm>
          <a:off x="285752" y="176407"/>
          <a:ext cx="2838448" cy="433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85725</xdr:rowOff>
    </xdr:from>
    <xdr:to>
      <xdr:col>6</xdr:col>
      <xdr:colOff>247650</xdr:colOff>
      <xdr:row>4</xdr:row>
      <xdr:rowOff>133350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5" t="25144" r="4291" b="26317"/>
        <a:stretch/>
      </xdr:blipFill>
      <xdr:spPr bwMode="auto">
        <a:xfrm>
          <a:off x="390525" y="180975"/>
          <a:ext cx="34480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104775</xdr:rowOff>
    </xdr:from>
    <xdr:to>
      <xdr:col>5</xdr:col>
      <xdr:colOff>869315</xdr:colOff>
      <xdr:row>4</xdr:row>
      <xdr:rowOff>95250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5" t="25144" r="4291" b="26317"/>
        <a:stretch/>
      </xdr:blipFill>
      <xdr:spPr bwMode="auto">
        <a:xfrm>
          <a:off x="228600" y="228600"/>
          <a:ext cx="317436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1</xdr:row>
      <xdr:rowOff>47625</xdr:rowOff>
    </xdr:from>
    <xdr:to>
      <xdr:col>6</xdr:col>
      <xdr:colOff>76200</xdr:colOff>
      <xdr:row>4</xdr:row>
      <xdr:rowOff>133350</xdr:rowOff>
    </xdr:to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5" t="25144" r="4291" b="26317"/>
        <a:stretch/>
      </xdr:blipFill>
      <xdr:spPr bwMode="auto">
        <a:xfrm>
          <a:off x="666750" y="142875"/>
          <a:ext cx="32289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68037</xdr:colOff>
      <xdr:row>1</xdr:row>
      <xdr:rowOff>115661</xdr:rowOff>
    </xdr:from>
    <xdr:to>
      <xdr:col>5</xdr:col>
      <xdr:colOff>547008</xdr:colOff>
      <xdr:row>4</xdr:row>
      <xdr:rowOff>111579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5" t="25144" r="4291" b="26317"/>
        <a:stretch/>
      </xdr:blipFill>
      <xdr:spPr bwMode="auto">
        <a:xfrm>
          <a:off x="136073" y="183697"/>
          <a:ext cx="1986642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20413</xdr:colOff>
      <xdr:row>1</xdr:row>
      <xdr:rowOff>88445</xdr:rowOff>
    </xdr:from>
    <xdr:to>
      <xdr:col>9</xdr:col>
      <xdr:colOff>312966</xdr:colOff>
      <xdr:row>4</xdr:row>
      <xdr:rowOff>97970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5" t="25144" r="4291" b="26317"/>
        <a:stretch/>
      </xdr:blipFill>
      <xdr:spPr bwMode="auto">
        <a:xfrm>
          <a:off x="95252" y="156481"/>
          <a:ext cx="268741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28574</xdr:rowOff>
    </xdr:from>
    <xdr:to>
      <xdr:col>5</xdr:col>
      <xdr:colOff>1323975</xdr:colOff>
      <xdr:row>4</xdr:row>
      <xdr:rowOff>200024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5" t="25144" r="4291" b="26317"/>
        <a:stretch/>
      </xdr:blipFill>
      <xdr:spPr bwMode="auto">
        <a:xfrm>
          <a:off x="314325" y="76199"/>
          <a:ext cx="39624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20610</xdr:colOff>
      <xdr:row>14</xdr:row>
      <xdr:rowOff>120316</xdr:rowOff>
    </xdr:from>
    <xdr:to>
      <xdr:col>6</xdr:col>
      <xdr:colOff>10026</xdr:colOff>
      <xdr:row>24</xdr:row>
      <xdr:rowOff>90237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250108</xdr:colOff>
      <xdr:row>24</xdr:row>
      <xdr:rowOff>170448</xdr:rowOff>
    </xdr:from>
    <xdr:to>
      <xdr:col>4</xdr:col>
      <xdr:colOff>42333</xdr:colOff>
      <xdr:row>26</xdr:row>
      <xdr:rowOff>127000</xdr:rowOff>
    </xdr:to>
    <xdr:sp macro="" textlink="">
      <xdr:nvSpPr>
        <xdr:cNvPr id="3" name="11 Flecha abaj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25941" y="4731865"/>
          <a:ext cx="448392" cy="337552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110290</xdr:colOff>
      <xdr:row>26</xdr:row>
      <xdr:rowOff>80210</xdr:rowOff>
    </xdr:from>
    <xdr:to>
      <xdr:col>1</xdr:col>
      <xdr:colOff>160421</xdr:colOff>
      <xdr:row>27</xdr:row>
      <xdr:rowOff>120315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0820140" y="6681035"/>
          <a:ext cx="164431" cy="230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 b="1"/>
        </a:p>
      </xdr:txBody>
    </xdr:sp>
    <xdr:clientData/>
  </xdr:twoCellAnchor>
  <xdr:twoCellAnchor>
    <xdr:from>
      <xdr:col>1</xdr:col>
      <xdr:colOff>20610</xdr:colOff>
      <xdr:row>14</xdr:row>
      <xdr:rowOff>120316</xdr:rowOff>
    </xdr:from>
    <xdr:to>
      <xdr:col>6</xdr:col>
      <xdr:colOff>10026</xdr:colOff>
      <xdr:row>24</xdr:row>
      <xdr:rowOff>90237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110290</xdr:colOff>
      <xdr:row>26</xdr:row>
      <xdr:rowOff>80210</xdr:rowOff>
    </xdr:from>
    <xdr:to>
      <xdr:col>1</xdr:col>
      <xdr:colOff>160421</xdr:colOff>
      <xdr:row>27</xdr:row>
      <xdr:rowOff>120315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0820140" y="6681035"/>
          <a:ext cx="164431" cy="230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 b="1"/>
        </a:p>
      </xdr:txBody>
    </xdr:sp>
    <xdr:clientData/>
  </xdr:twoCellAnchor>
  <xdr:twoCellAnchor>
    <xdr:from>
      <xdr:col>1</xdr:col>
      <xdr:colOff>20610</xdr:colOff>
      <xdr:row>14</xdr:row>
      <xdr:rowOff>120316</xdr:rowOff>
    </xdr:from>
    <xdr:to>
      <xdr:col>6</xdr:col>
      <xdr:colOff>10026</xdr:colOff>
      <xdr:row>24</xdr:row>
      <xdr:rowOff>90237</xdr:rowOff>
    </xdr:to>
    <xdr:graphicFrame macro="">
      <xdr:nvGraphicFramePr>
        <xdr:cNvPr id="8" name="5 Gráfic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110290</xdr:colOff>
      <xdr:row>26</xdr:row>
      <xdr:rowOff>80210</xdr:rowOff>
    </xdr:from>
    <xdr:to>
      <xdr:col>1</xdr:col>
      <xdr:colOff>160421</xdr:colOff>
      <xdr:row>27</xdr:row>
      <xdr:rowOff>120315</xdr:rowOff>
    </xdr:to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0820140" y="6681035"/>
          <a:ext cx="164431" cy="230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110290</xdr:colOff>
      <xdr:row>10</xdr:row>
      <xdr:rowOff>80210</xdr:rowOff>
    </xdr:from>
    <xdr:to>
      <xdr:col>39</xdr:col>
      <xdr:colOff>160421</xdr:colOff>
      <xdr:row>11</xdr:row>
      <xdr:rowOff>120315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0820140" y="6681035"/>
          <a:ext cx="164431" cy="230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 b="1"/>
        </a:p>
      </xdr:txBody>
    </xdr:sp>
    <xdr:clientData/>
  </xdr:twoCellAnchor>
  <xdr:twoCellAnchor>
    <xdr:from>
      <xdr:col>38</xdr:col>
      <xdr:colOff>110290</xdr:colOff>
      <xdr:row>10</xdr:row>
      <xdr:rowOff>80210</xdr:rowOff>
    </xdr:from>
    <xdr:to>
      <xdr:col>39</xdr:col>
      <xdr:colOff>160421</xdr:colOff>
      <xdr:row>11</xdr:row>
      <xdr:rowOff>120315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40820140" y="6681035"/>
          <a:ext cx="164431" cy="230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 b="1"/>
        </a:p>
      </xdr:txBody>
    </xdr:sp>
    <xdr:clientData/>
  </xdr:twoCellAnchor>
  <xdr:twoCellAnchor>
    <xdr:from>
      <xdr:col>38</xdr:col>
      <xdr:colOff>105277</xdr:colOff>
      <xdr:row>3</xdr:row>
      <xdr:rowOff>25067</xdr:rowOff>
    </xdr:from>
    <xdr:to>
      <xdr:col>43</xdr:col>
      <xdr:colOff>793192</xdr:colOff>
      <xdr:row>3</xdr:row>
      <xdr:rowOff>1899988</xdr:rowOff>
    </xdr:to>
    <xdr:graphicFrame macro="">
      <xdr:nvGraphicFramePr>
        <xdr:cNvPr id="8" name="5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8</xdr:row>
          <xdr:rowOff>190500</xdr:rowOff>
        </xdr:from>
        <xdr:to>
          <xdr:col>41</xdr:col>
          <xdr:colOff>114300</xdr:colOff>
          <xdr:row>10</xdr:row>
          <xdr:rowOff>152400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257175</xdr:colOff>
          <xdr:row>8</xdr:row>
          <xdr:rowOff>180975</xdr:rowOff>
        </xdr:from>
        <xdr:to>
          <xdr:col>42</xdr:col>
          <xdr:colOff>762000</xdr:colOff>
          <xdr:row>10</xdr:row>
          <xdr:rowOff>142875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153</xdr:row>
      <xdr:rowOff>123825</xdr:rowOff>
    </xdr:from>
    <xdr:to>
      <xdr:col>14</xdr:col>
      <xdr:colOff>180975</xdr:colOff>
      <xdr:row>153</xdr:row>
      <xdr:rowOff>123825</xdr:rowOff>
    </xdr:to>
    <xdr:cxnSp macro="">
      <xdr:nvCxnSpPr>
        <xdr:cNvPr id="34" name="33 Conector recto de flecha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CxnSpPr/>
      </xdr:nvCxnSpPr>
      <xdr:spPr>
        <a:xfrm>
          <a:off x="4629150" y="47424975"/>
          <a:ext cx="762000" cy="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</xdr:colOff>
      <xdr:row>154</xdr:row>
      <xdr:rowOff>123825</xdr:rowOff>
    </xdr:from>
    <xdr:to>
      <xdr:col>14</xdr:col>
      <xdr:colOff>171450</xdr:colOff>
      <xdr:row>154</xdr:row>
      <xdr:rowOff>123825</xdr:rowOff>
    </xdr:to>
    <xdr:cxnSp macro="">
      <xdr:nvCxnSpPr>
        <xdr:cNvPr id="35" name="34 Conector recto de flecha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CxnSpPr/>
      </xdr:nvCxnSpPr>
      <xdr:spPr>
        <a:xfrm>
          <a:off x="4619625" y="47644050"/>
          <a:ext cx="762000" cy="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</xdr:colOff>
      <xdr:row>155</xdr:row>
      <xdr:rowOff>133350</xdr:rowOff>
    </xdr:from>
    <xdr:to>
      <xdr:col>14</xdr:col>
      <xdr:colOff>171450</xdr:colOff>
      <xdr:row>155</xdr:row>
      <xdr:rowOff>133350</xdr:rowOff>
    </xdr:to>
    <xdr:cxnSp macro="">
      <xdr:nvCxnSpPr>
        <xdr:cNvPr id="37" name="36 Conector recto de flecha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CxnSpPr/>
      </xdr:nvCxnSpPr>
      <xdr:spPr>
        <a:xfrm>
          <a:off x="4619625" y="47872650"/>
          <a:ext cx="762000" cy="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104775</xdr:colOff>
      <xdr:row>156</xdr:row>
      <xdr:rowOff>123825</xdr:rowOff>
    </xdr:from>
    <xdr:to>
      <xdr:col>14</xdr:col>
      <xdr:colOff>180975</xdr:colOff>
      <xdr:row>156</xdr:row>
      <xdr:rowOff>123825</xdr:rowOff>
    </xdr:to>
    <xdr:cxnSp macro="">
      <xdr:nvCxnSpPr>
        <xdr:cNvPr id="38" name="37 Conector recto de flecha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CxnSpPr/>
      </xdr:nvCxnSpPr>
      <xdr:spPr>
        <a:xfrm>
          <a:off x="4629150" y="48082200"/>
          <a:ext cx="762000" cy="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114300</xdr:colOff>
      <xdr:row>158</xdr:row>
      <xdr:rowOff>114300</xdr:rowOff>
    </xdr:from>
    <xdr:to>
      <xdr:col>14</xdr:col>
      <xdr:colOff>190500</xdr:colOff>
      <xdr:row>158</xdr:row>
      <xdr:rowOff>114300</xdr:rowOff>
    </xdr:to>
    <xdr:cxnSp macro="">
      <xdr:nvCxnSpPr>
        <xdr:cNvPr id="39" name="38 Conector recto de flecha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CxnSpPr/>
      </xdr:nvCxnSpPr>
      <xdr:spPr>
        <a:xfrm>
          <a:off x="4638675" y="48472725"/>
          <a:ext cx="762000" cy="0"/>
        </a:xfrm>
        <a:prstGeom prst="straightConnector1">
          <a:avLst/>
        </a:prstGeom>
        <a:ln w="19050">
          <a:solidFill>
            <a:schemeClr val="accent6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9525</xdr:colOff>
      <xdr:row>153</xdr:row>
      <xdr:rowOff>123825</xdr:rowOff>
    </xdr:from>
    <xdr:to>
      <xdr:col>41</xdr:col>
      <xdr:colOff>771525</xdr:colOff>
      <xdr:row>153</xdr:row>
      <xdr:rowOff>123825</xdr:rowOff>
    </xdr:to>
    <xdr:cxnSp macro="">
      <xdr:nvCxnSpPr>
        <xdr:cNvPr id="15" name="14 Conector recto de flecha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13049250" y="47529750"/>
          <a:ext cx="762000" cy="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9525</xdr:colOff>
      <xdr:row>154</xdr:row>
      <xdr:rowOff>133350</xdr:rowOff>
    </xdr:from>
    <xdr:to>
      <xdr:col>41</xdr:col>
      <xdr:colOff>771525</xdr:colOff>
      <xdr:row>154</xdr:row>
      <xdr:rowOff>133350</xdr:rowOff>
    </xdr:to>
    <xdr:cxnSp macro="">
      <xdr:nvCxnSpPr>
        <xdr:cNvPr id="16" name="15 Conector recto de flecha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13049250" y="47758350"/>
          <a:ext cx="762000" cy="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9525</xdr:colOff>
      <xdr:row>155</xdr:row>
      <xdr:rowOff>123825</xdr:rowOff>
    </xdr:from>
    <xdr:to>
      <xdr:col>41</xdr:col>
      <xdr:colOff>771525</xdr:colOff>
      <xdr:row>155</xdr:row>
      <xdr:rowOff>123825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13049250" y="47967900"/>
          <a:ext cx="762000" cy="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9525</xdr:colOff>
      <xdr:row>156</xdr:row>
      <xdr:rowOff>104775</xdr:rowOff>
    </xdr:from>
    <xdr:to>
      <xdr:col>41</xdr:col>
      <xdr:colOff>771525</xdr:colOff>
      <xdr:row>156</xdr:row>
      <xdr:rowOff>104775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13049250" y="48167925"/>
          <a:ext cx="762000" cy="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19050</xdr:colOff>
      <xdr:row>157</xdr:row>
      <xdr:rowOff>104775</xdr:rowOff>
    </xdr:from>
    <xdr:to>
      <xdr:col>41</xdr:col>
      <xdr:colOff>781050</xdr:colOff>
      <xdr:row>157</xdr:row>
      <xdr:rowOff>104775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>
          <a:off x="13058775" y="48367950"/>
          <a:ext cx="762000" cy="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114300</xdr:colOff>
      <xdr:row>1</xdr:row>
      <xdr:rowOff>47625</xdr:rowOff>
    </xdr:from>
    <xdr:to>
      <xdr:col>9</xdr:col>
      <xdr:colOff>193040</xdr:colOff>
      <xdr:row>4</xdr:row>
      <xdr:rowOff>114300</xdr:rowOff>
    </xdr:to>
    <xdr:pic>
      <xdr:nvPicPr>
        <xdr:cNvPr id="22" name="4 Imagen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5" t="25144" r="4291" b="26317"/>
        <a:stretch/>
      </xdr:blipFill>
      <xdr:spPr bwMode="auto">
        <a:xfrm>
          <a:off x="171450" y="104775"/>
          <a:ext cx="317436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2</xdr:row>
      <xdr:rowOff>9525</xdr:rowOff>
    </xdr:from>
    <xdr:to>
      <xdr:col>4</xdr:col>
      <xdr:colOff>190499</xdr:colOff>
      <xdr:row>3</xdr:row>
      <xdr:rowOff>191538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0" t="28506" r="2478" b="31222"/>
        <a:stretch/>
      </xdr:blipFill>
      <xdr:spPr>
        <a:xfrm>
          <a:off x="152399" y="352425"/>
          <a:ext cx="1724025" cy="4010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1</xdr:row>
      <xdr:rowOff>57149</xdr:rowOff>
    </xdr:from>
    <xdr:to>
      <xdr:col>6</xdr:col>
      <xdr:colOff>533400</xdr:colOff>
      <xdr:row>4</xdr:row>
      <xdr:rowOff>180974</xdr:rowOff>
    </xdr:to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5" t="25144" r="4291" b="26317"/>
        <a:stretch/>
      </xdr:blipFill>
      <xdr:spPr bwMode="auto">
        <a:xfrm>
          <a:off x="609600" y="180974"/>
          <a:ext cx="3476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152400</xdr:rowOff>
    </xdr:from>
    <xdr:to>
      <xdr:col>4</xdr:col>
      <xdr:colOff>840740</xdr:colOff>
      <xdr:row>4</xdr:row>
      <xdr:rowOff>28575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5" t="25144" r="4291" b="26317"/>
        <a:stretch/>
      </xdr:blipFill>
      <xdr:spPr bwMode="auto">
        <a:xfrm>
          <a:off x="314325" y="276225"/>
          <a:ext cx="237426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1</xdr:row>
      <xdr:rowOff>47625</xdr:rowOff>
    </xdr:from>
    <xdr:to>
      <xdr:col>6</xdr:col>
      <xdr:colOff>421640</xdr:colOff>
      <xdr:row>4</xdr:row>
      <xdr:rowOff>123825</xdr:rowOff>
    </xdr:to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5" t="25144" r="4291" b="26317"/>
        <a:stretch/>
      </xdr:blipFill>
      <xdr:spPr bwMode="auto">
        <a:xfrm>
          <a:off x="752475" y="152400"/>
          <a:ext cx="317436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47625</xdr:rowOff>
    </xdr:from>
    <xdr:to>
      <xdr:col>5</xdr:col>
      <xdr:colOff>762000</xdr:colOff>
      <xdr:row>4</xdr:row>
      <xdr:rowOff>161925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5" t="25144" r="4291" b="26317"/>
        <a:stretch/>
      </xdr:blipFill>
      <xdr:spPr bwMode="auto">
        <a:xfrm>
          <a:off x="619125" y="142875"/>
          <a:ext cx="34385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a_otra_unidad_administrativa_PTH" displayName="a_otra_unidad_administrativa_PTH" ref="L38:L40" totalsRowShown="0" headerRowDxfId="48" dataDxfId="47" tableBorderDxfId="46">
  <autoFilter ref="L38:L40" xr:uid="{00000000-0009-0000-0100-000004000000}"/>
  <tableColumns count="1">
    <tableColumn id="1" xr3:uid="{00000000-0010-0000-0000-000001000000}" name="a_otra_unidad_administrativa_PTH" dataDxfId="4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a_otra_unidad_administrativa_PEA" displayName="a_otra_unidad_administrativa_PEA" ref="M38:M39" totalsRowShown="0" headerRowDxfId="44" dataDxfId="43" tableBorderDxfId="42">
  <autoFilter ref="M38:M39" xr:uid="{00000000-0009-0000-0100-000005000000}"/>
  <tableColumns count="1">
    <tableColumn id="1" xr3:uid="{00000000-0010-0000-0100-000001000000}" name="a_otra_unidad_administrativa_PEA" dataDxfId="4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a_otra_institución_PTH" displayName="a_otra_institución_PTH" ref="N38:N40" totalsRowShown="0" headerRowDxfId="40" dataDxfId="39" tableBorderDxfId="38">
  <autoFilter ref="N38:N40" xr:uid="{00000000-0009-0000-0100-000006000000}"/>
  <tableColumns count="1">
    <tableColumn id="1" xr3:uid="{00000000-0010-0000-0200-000001000000}" name="a_otra_institución_PTH" dataDxfId="3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a_otra_institución_PEA" displayName="a_otra_institución_PEA" ref="O38:O39" totalsRowShown="0" headerRowDxfId="36" dataDxfId="35" tableBorderDxfId="34">
  <autoFilter ref="O38:O39" xr:uid="{00000000-0009-0000-0100-000007000000}"/>
  <tableColumns count="1">
    <tableColumn id="1" xr3:uid="{00000000-0010-0000-0300-000001000000}" name="a_otra_institución_PEA" dataDxfId="3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I17"/>
  <sheetViews>
    <sheetView showFormulas="1" showGridLines="0" tabSelected="1" view="pageBreakPreview" zoomScaleNormal="100" zoomScaleSheetLayoutView="100" workbookViewId="0">
      <selection activeCell="C9" sqref="C9:H9"/>
    </sheetView>
  </sheetViews>
  <sheetFormatPr baseColWidth="10" defaultRowHeight="15" x14ac:dyDescent="0.25"/>
  <cols>
    <col min="1" max="1" width="1.7109375" customWidth="1"/>
    <col min="2" max="2" width="1.42578125" style="593" customWidth="1"/>
    <col min="3" max="8" width="7" customWidth="1"/>
    <col min="9" max="9" width="14" customWidth="1"/>
    <col min="10" max="10" width="1.42578125" customWidth="1"/>
  </cols>
  <sheetData>
    <row r="1" spans="2:9" ht="7.5" customHeight="1" x14ac:dyDescent="0.25"/>
    <row r="2" spans="2:9" x14ac:dyDescent="0.25">
      <c r="B2" s="704"/>
      <c r="C2" s="705"/>
      <c r="D2" s="705"/>
      <c r="E2" s="706"/>
      <c r="F2" s="695" t="s">
        <v>616</v>
      </c>
      <c r="G2" s="696"/>
      <c r="H2" s="696"/>
      <c r="I2" s="697"/>
    </row>
    <row r="3" spans="2:9" x14ac:dyDescent="0.25">
      <c r="B3" s="707"/>
      <c r="C3" s="708"/>
      <c r="D3" s="708"/>
      <c r="E3" s="709"/>
      <c r="F3" s="698"/>
      <c r="G3" s="699"/>
      <c r="H3" s="699"/>
      <c r="I3" s="700"/>
    </row>
    <row r="4" spans="2:9" x14ac:dyDescent="0.25">
      <c r="B4" s="710"/>
      <c r="C4" s="711"/>
      <c r="D4" s="711"/>
      <c r="E4" s="712"/>
      <c r="F4" s="701"/>
      <c r="G4" s="702"/>
      <c r="H4" s="702"/>
      <c r="I4" s="703"/>
    </row>
    <row r="5" spans="2:9" ht="22.5" customHeight="1" x14ac:dyDescent="0.25">
      <c r="B5" s="335" t="s">
        <v>339</v>
      </c>
      <c r="C5" s="713" t="s">
        <v>70</v>
      </c>
      <c r="D5" s="714"/>
      <c r="E5" s="714"/>
      <c r="F5" s="714"/>
      <c r="G5" s="714"/>
      <c r="H5" s="715"/>
      <c r="I5" s="335" t="s">
        <v>71</v>
      </c>
    </row>
    <row r="6" spans="2:9" ht="23.25" customHeight="1" x14ac:dyDescent="0.25">
      <c r="B6" s="336">
        <v>1</v>
      </c>
      <c r="C6" s="692" t="s">
        <v>148</v>
      </c>
      <c r="D6" s="693"/>
      <c r="E6" s="693"/>
      <c r="F6" s="693"/>
      <c r="G6" s="693"/>
      <c r="H6" s="694"/>
      <c r="I6" s="337" t="s">
        <v>341</v>
      </c>
    </row>
    <row r="7" spans="2:9" ht="23.25" customHeight="1" x14ac:dyDescent="0.25">
      <c r="B7" s="336">
        <v>2</v>
      </c>
      <c r="C7" s="692" t="s">
        <v>127</v>
      </c>
      <c r="D7" s="693"/>
      <c r="E7" s="693"/>
      <c r="F7" s="693"/>
      <c r="G7" s="693"/>
      <c r="H7" s="694"/>
      <c r="I7" s="337" t="s">
        <v>340</v>
      </c>
    </row>
    <row r="8" spans="2:9" ht="23.25" customHeight="1" x14ac:dyDescent="0.25">
      <c r="B8" s="336">
        <v>3</v>
      </c>
      <c r="C8" s="692" t="s">
        <v>342</v>
      </c>
      <c r="D8" s="693"/>
      <c r="E8" s="693"/>
      <c r="F8" s="693"/>
      <c r="G8" s="693"/>
      <c r="H8" s="694"/>
      <c r="I8" s="337" t="s">
        <v>169</v>
      </c>
    </row>
    <row r="9" spans="2:9" ht="23.25" customHeight="1" x14ac:dyDescent="0.25">
      <c r="B9" s="336">
        <v>4</v>
      </c>
      <c r="C9" s="692" t="s">
        <v>343</v>
      </c>
      <c r="D9" s="693"/>
      <c r="E9" s="693"/>
      <c r="F9" s="693"/>
      <c r="G9" s="693"/>
      <c r="H9" s="694"/>
      <c r="I9" s="337" t="s">
        <v>149</v>
      </c>
    </row>
    <row r="10" spans="2:9" ht="23.25" customHeight="1" x14ac:dyDescent="0.25">
      <c r="B10" s="336">
        <v>5</v>
      </c>
      <c r="C10" s="692" t="s">
        <v>134</v>
      </c>
      <c r="D10" s="693"/>
      <c r="E10" s="693"/>
      <c r="F10" s="693"/>
      <c r="G10" s="693"/>
      <c r="H10" s="694"/>
      <c r="I10" s="337" t="s">
        <v>150</v>
      </c>
    </row>
    <row r="11" spans="2:9" ht="23.25" customHeight="1" x14ac:dyDescent="0.25">
      <c r="B11" s="336">
        <v>6</v>
      </c>
      <c r="C11" s="716" t="s">
        <v>389</v>
      </c>
      <c r="D11" s="717"/>
      <c r="E11" s="717"/>
      <c r="F11" s="717"/>
      <c r="G11" s="717"/>
      <c r="H11" s="718"/>
      <c r="I11" s="337" t="s">
        <v>151</v>
      </c>
    </row>
    <row r="12" spans="2:9" ht="23.25" customHeight="1" x14ac:dyDescent="0.25">
      <c r="B12" s="336">
        <v>7</v>
      </c>
      <c r="C12" s="692" t="s">
        <v>136</v>
      </c>
      <c r="D12" s="693"/>
      <c r="E12" s="693"/>
      <c r="F12" s="693"/>
      <c r="G12" s="693"/>
      <c r="H12" s="694"/>
      <c r="I12" s="337" t="s">
        <v>152</v>
      </c>
    </row>
    <row r="13" spans="2:9" ht="23.25" customHeight="1" x14ac:dyDescent="0.25">
      <c r="B13" s="336">
        <v>8</v>
      </c>
      <c r="C13" s="692" t="s">
        <v>135</v>
      </c>
      <c r="D13" s="693"/>
      <c r="E13" s="693"/>
      <c r="F13" s="693"/>
      <c r="G13" s="693"/>
      <c r="H13" s="694"/>
      <c r="I13" s="337" t="s">
        <v>153</v>
      </c>
    </row>
    <row r="14" spans="2:9" ht="23.25" customHeight="1" x14ac:dyDescent="0.25">
      <c r="B14" s="336">
        <v>9</v>
      </c>
      <c r="C14" s="692" t="s">
        <v>137</v>
      </c>
      <c r="D14" s="693"/>
      <c r="E14" s="693"/>
      <c r="F14" s="693"/>
      <c r="G14" s="693"/>
      <c r="H14" s="694"/>
      <c r="I14" s="337" t="s">
        <v>154</v>
      </c>
    </row>
    <row r="15" spans="2:9" ht="23.25" customHeight="1" x14ac:dyDescent="0.25">
      <c r="B15" s="336">
        <v>10</v>
      </c>
      <c r="C15" s="692" t="s">
        <v>163</v>
      </c>
      <c r="D15" s="693"/>
      <c r="E15" s="693"/>
      <c r="F15" s="693"/>
      <c r="G15" s="693"/>
      <c r="H15" s="694"/>
      <c r="I15" s="337" t="s">
        <v>155</v>
      </c>
    </row>
    <row r="16" spans="2:9" ht="23.25" customHeight="1" x14ac:dyDescent="0.25">
      <c r="B16" s="336">
        <v>11</v>
      </c>
      <c r="C16" s="692" t="s">
        <v>344</v>
      </c>
      <c r="D16" s="693"/>
      <c r="E16" s="693"/>
      <c r="F16" s="693"/>
      <c r="G16" s="693"/>
      <c r="H16" s="694"/>
      <c r="I16" s="337" t="s">
        <v>170</v>
      </c>
    </row>
    <row r="17" spans="2:9" ht="23.25" customHeight="1" x14ac:dyDescent="0.25">
      <c r="B17" s="336">
        <v>12</v>
      </c>
      <c r="C17" s="692" t="s">
        <v>395</v>
      </c>
      <c r="D17" s="693"/>
      <c r="E17" s="693"/>
      <c r="F17" s="693"/>
      <c r="G17" s="693"/>
      <c r="H17" s="694"/>
      <c r="I17" s="337" t="s">
        <v>396</v>
      </c>
    </row>
  </sheetData>
  <sheetProtection algorithmName="SHA-512" hashValue="fUmi8IiUShbkovkfq8dFf90teDhoS3J8sHOQvEsbkZtt+CKUZ8YGvBfyhNMsuT4QMswyH2wD/Oeab68olPUxuA==" saltValue="v/rVoX4+PBh8pFfOgL8fEA==" spinCount="100000" sheet="1" objects="1" scenarios="1"/>
  <mergeCells count="15">
    <mergeCell ref="C17:H17"/>
    <mergeCell ref="C14:H14"/>
    <mergeCell ref="C15:H15"/>
    <mergeCell ref="C16:H16"/>
    <mergeCell ref="F2:I4"/>
    <mergeCell ref="B2:E4"/>
    <mergeCell ref="C5:H5"/>
    <mergeCell ref="C9:H9"/>
    <mergeCell ref="C10:H10"/>
    <mergeCell ref="C11:H11"/>
    <mergeCell ref="C12:H12"/>
    <mergeCell ref="C13:H13"/>
    <mergeCell ref="C6:H6"/>
    <mergeCell ref="C7:H7"/>
    <mergeCell ref="C8:H8"/>
  </mergeCells>
  <pageMargins left="0.7" right="0.7" top="0.75" bottom="0.75" header="0.3" footer="0.3"/>
  <pageSetup paperSize="9" scale="64" orientation="portrait" horizontalDpi="4294967294" verticalDpi="4294967294" r:id="rId1"/>
  <colBreaks count="1" manualBreakCount="1">
    <brk id="10" max="1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/>
  <dimension ref="A1:CJ160"/>
  <sheetViews>
    <sheetView view="pageBreakPreview" zoomScaleNormal="100" zoomScaleSheetLayoutView="100" workbookViewId="0">
      <selection activeCell="H5" sqref="H5:O5"/>
    </sheetView>
  </sheetViews>
  <sheetFormatPr baseColWidth="10" defaultColWidth="11.42578125" defaultRowHeight="13.5" zeroHeight="1" x14ac:dyDescent="0.25"/>
  <cols>
    <col min="1" max="1" width="1.28515625" style="41" customWidth="1"/>
    <col min="2" max="2" width="3.42578125" style="41" customWidth="1"/>
    <col min="3" max="3" width="12.42578125" style="41" customWidth="1"/>
    <col min="4" max="4" width="10.28515625" style="41" customWidth="1"/>
    <col min="5" max="5" width="10.5703125" style="41" customWidth="1"/>
    <col min="6" max="6" width="15.85546875" style="41" customWidth="1"/>
    <col min="7" max="7" width="8.28515625" style="272" customWidth="1"/>
    <col min="8" max="8" width="9.85546875" style="41" customWidth="1"/>
    <col min="9" max="9" width="12.7109375" style="127" customWidth="1"/>
    <col min="10" max="10" width="23.5703125" style="127" customWidth="1"/>
    <col min="11" max="11" width="12" style="127" customWidth="1"/>
    <col min="12" max="12" width="8" style="127" customWidth="1"/>
    <col min="13" max="13" width="12.5703125" style="127" customWidth="1"/>
    <col min="14" max="14" width="12.5703125" style="127" hidden="1" customWidth="1"/>
    <col min="15" max="15" width="12" style="127" customWidth="1"/>
    <col min="16" max="16" width="12.7109375" style="127" customWidth="1"/>
    <col min="17" max="17" width="9.28515625" style="127" hidden="1" customWidth="1"/>
    <col min="18" max="18" width="15" style="127" customWidth="1"/>
    <col min="19" max="20" width="14.7109375" style="127" customWidth="1"/>
    <col min="21" max="21" width="45.42578125" style="41" hidden="1" customWidth="1"/>
    <col min="22" max="88" width="11.42578125" style="41" hidden="1" customWidth="1"/>
    <col min="89" max="114" width="11.42578125" style="41" customWidth="1"/>
    <col min="115" max="16384" width="11.42578125" style="41"/>
  </cols>
  <sheetData>
    <row r="1" spans="1:42" ht="7.5" customHeight="1" x14ac:dyDescent="0.25">
      <c r="A1" s="50"/>
      <c r="B1" s="48"/>
      <c r="C1" s="48"/>
      <c r="D1" s="48"/>
      <c r="E1" s="48"/>
      <c r="F1" s="48"/>
      <c r="G1" s="568"/>
      <c r="H1" s="48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7"/>
    </row>
    <row r="2" spans="1:42" ht="17.25" customHeight="1" x14ac:dyDescent="0.25">
      <c r="A2" s="46"/>
      <c r="B2" s="1073"/>
      <c r="C2" s="1074"/>
      <c r="D2" s="1074"/>
      <c r="E2" s="1074"/>
      <c r="F2" s="1074"/>
      <c r="G2" s="1075"/>
      <c r="H2" s="1018" t="s">
        <v>617</v>
      </c>
      <c r="I2" s="1018"/>
      <c r="J2" s="1018"/>
      <c r="K2" s="1018"/>
      <c r="L2" s="1018"/>
      <c r="M2" s="1018"/>
      <c r="N2" s="1018"/>
      <c r="O2" s="1018"/>
      <c r="P2" s="869" t="s">
        <v>63</v>
      </c>
      <c r="Q2" s="869"/>
      <c r="R2" s="869"/>
      <c r="S2" s="998">
        <f>Datos!J2</f>
        <v>45293</v>
      </c>
      <c r="T2" s="998"/>
      <c r="U2" s="44"/>
    </row>
    <row r="3" spans="1:42" ht="17.25" customHeight="1" x14ac:dyDescent="0.25">
      <c r="A3" s="46"/>
      <c r="B3" s="1076"/>
      <c r="C3" s="937"/>
      <c r="D3" s="937"/>
      <c r="E3" s="937"/>
      <c r="F3" s="937"/>
      <c r="G3" s="1077"/>
      <c r="H3" s="1018"/>
      <c r="I3" s="1018"/>
      <c r="J3" s="1018"/>
      <c r="K3" s="1018"/>
      <c r="L3" s="1018"/>
      <c r="M3" s="1018"/>
      <c r="N3" s="1018"/>
      <c r="O3" s="1018"/>
      <c r="P3" s="869" t="s">
        <v>67</v>
      </c>
      <c r="Q3" s="869"/>
      <c r="R3" s="869"/>
      <c r="S3" s="999" t="s">
        <v>392</v>
      </c>
      <c r="T3" s="999"/>
      <c r="U3" s="44"/>
    </row>
    <row r="4" spans="1:42" ht="17.25" customHeight="1" x14ac:dyDescent="0.25">
      <c r="A4" s="46"/>
      <c r="B4" s="1076"/>
      <c r="C4" s="937"/>
      <c r="D4" s="937"/>
      <c r="E4" s="937"/>
      <c r="F4" s="937"/>
      <c r="G4" s="1077"/>
      <c r="H4" s="1080" t="str">
        <f>'ÍNDICE 00'!C12</f>
        <v xml:space="preserve">LISTA DE ASIGNACIONES PARA SUPRESIONES DE PUESTOS </v>
      </c>
      <c r="I4" s="1080"/>
      <c r="J4" s="1080"/>
      <c r="K4" s="1080"/>
      <c r="L4" s="1080"/>
      <c r="M4" s="1080"/>
      <c r="N4" s="1080"/>
      <c r="O4" s="1080"/>
      <c r="P4" s="869" t="s">
        <v>65</v>
      </c>
      <c r="Q4" s="869"/>
      <c r="R4" s="869"/>
      <c r="S4" s="999" t="s">
        <v>347</v>
      </c>
      <c r="T4" s="999"/>
      <c r="U4" s="44"/>
    </row>
    <row r="5" spans="1:42" ht="17.25" customHeight="1" x14ac:dyDescent="0.25">
      <c r="A5" s="46"/>
      <c r="B5" s="1078"/>
      <c r="C5" s="1059"/>
      <c r="D5" s="1059"/>
      <c r="E5" s="1059"/>
      <c r="F5" s="1059"/>
      <c r="G5" s="1079"/>
      <c r="H5" s="1052" t="s">
        <v>380</v>
      </c>
      <c r="I5" s="1052"/>
      <c r="J5" s="1052"/>
      <c r="K5" s="1052"/>
      <c r="L5" s="1052"/>
      <c r="M5" s="1052"/>
      <c r="N5" s="1052"/>
      <c r="O5" s="1052"/>
      <c r="P5" s="869" t="s">
        <v>60</v>
      </c>
      <c r="Q5" s="869"/>
      <c r="R5" s="869"/>
      <c r="S5" s="1000" t="str">
        <f>'ÍNDICE 00'!I12</f>
        <v>PRO-MDT-PTH-01 FOR 12 EXT</v>
      </c>
      <c r="T5" s="1000"/>
      <c r="U5" s="44"/>
    </row>
    <row r="6" spans="1:42" ht="6.75" customHeight="1" x14ac:dyDescent="0.25">
      <c r="A6" s="46"/>
      <c r="B6" s="937"/>
      <c r="C6" s="937"/>
      <c r="D6" s="937"/>
      <c r="E6" s="937"/>
      <c r="F6" s="937"/>
      <c r="G6" s="937"/>
      <c r="H6" s="937"/>
      <c r="I6" s="937"/>
      <c r="J6" s="937"/>
      <c r="K6" s="937"/>
      <c r="L6" s="937"/>
      <c r="M6" s="937"/>
      <c r="N6" s="937"/>
      <c r="O6" s="937"/>
      <c r="P6" s="937"/>
      <c r="Q6" s="937"/>
      <c r="R6" s="937"/>
      <c r="S6" s="937"/>
      <c r="T6" s="234"/>
      <c r="U6" s="44"/>
    </row>
    <row r="7" spans="1:42" s="40" customFormat="1" ht="14.25" customHeight="1" x14ac:dyDescent="0.25">
      <c r="A7" s="3"/>
      <c r="B7" s="1085" t="s">
        <v>56</v>
      </c>
      <c r="C7" s="1082"/>
      <c r="D7" s="1082"/>
      <c r="E7" s="1082"/>
      <c r="F7" s="1082"/>
      <c r="G7" s="630"/>
      <c r="H7" s="828"/>
      <c r="I7" s="828"/>
      <c r="J7" s="828"/>
      <c r="K7" s="828"/>
      <c r="L7" s="828"/>
      <c r="M7" s="1082" t="s">
        <v>79</v>
      </c>
      <c r="N7" s="1082"/>
      <c r="O7" s="1082"/>
      <c r="P7" s="1068"/>
      <c r="Q7" s="1068"/>
      <c r="R7" s="1068"/>
      <c r="S7" s="1068"/>
      <c r="T7" s="1069"/>
      <c r="U7" s="43"/>
      <c r="V7" s="41"/>
      <c r="W7" s="45"/>
      <c r="X7" s="41"/>
      <c r="Y7" s="56"/>
      <c r="Z7" s="41"/>
      <c r="AA7" s="45"/>
      <c r="AB7" s="41"/>
      <c r="AC7" s="56"/>
      <c r="AD7" s="41"/>
      <c r="AE7" s="45"/>
      <c r="AF7" s="41"/>
      <c r="AG7" s="56"/>
      <c r="AH7" s="41"/>
      <c r="AI7" s="45"/>
      <c r="AJ7" s="41"/>
      <c r="AK7" s="56"/>
      <c r="AL7" s="41"/>
      <c r="AM7" s="45"/>
      <c r="AN7" s="41"/>
      <c r="AO7" s="56"/>
      <c r="AP7" s="41"/>
    </row>
    <row r="8" spans="1:42" s="40" customFormat="1" ht="14.25" customHeight="1" x14ac:dyDescent="0.3">
      <c r="A8" s="3"/>
      <c r="B8" s="1084" t="s">
        <v>175</v>
      </c>
      <c r="C8" s="1083"/>
      <c r="D8" s="1083"/>
      <c r="E8" s="1083"/>
      <c r="F8" s="1083"/>
      <c r="G8" s="631"/>
      <c r="H8" s="1086"/>
      <c r="I8" s="1086"/>
      <c r="J8" s="1086"/>
      <c r="K8" s="1086"/>
      <c r="L8" s="1086"/>
      <c r="M8" s="1083" t="s">
        <v>99</v>
      </c>
      <c r="N8" s="1083"/>
      <c r="O8" s="1083"/>
      <c r="P8" s="830"/>
      <c r="Q8" s="830"/>
      <c r="R8" s="830"/>
      <c r="S8" s="830"/>
      <c r="T8" s="831"/>
      <c r="U8" s="43"/>
      <c r="V8" s="41"/>
      <c r="W8" s="45"/>
      <c r="X8" s="41"/>
      <c r="Y8" s="56"/>
      <c r="Z8" s="41"/>
      <c r="AA8" s="45"/>
      <c r="AB8" s="41"/>
      <c r="AC8" s="56"/>
      <c r="AD8" s="41"/>
      <c r="AE8" s="45"/>
      <c r="AF8" s="41"/>
      <c r="AG8" s="56"/>
      <c r="AH8" s="41"/>
      <c r="AI8" s="45"/>
      <c r="AJ8" s="41"/>
      <c r="AK8" s="56"/>
      <c r="AL8" s="41"/>
      <c r="AM8" s="45"/>
      <c r="AN8" s="41"/>
      <c r="AO8" s="56"/>
    </row>
    <row r="9" spans="1:42" s="40" customFormat="1" ht="6.75" customHeight="1" x14ac:dyDescent="0.25">
      <c r="A9" s="3"/>
      <c r="B9" s="54"/>
      <c r="C9" s="54"/>
      <c r="D9" s="54"/>
      <c r="E9" s="54"/>
      <c r="F9" s="54"/>
      <c r="G9" s="329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246"/>
      <c r="V9" s="41"/>
      <c r="W9" s="41"/>
      <c r="X9" s="45"/>
      <c r="Y9" s="41"/>
      <c r="Z9" s="56"/>
      <c r="AA9" s="41"/>
      <c r="AB9" s="45"/>
      <c r="AC9" s="41"/>
      <c r="AD9" s="56"/>
      <c r="AE9" s="41"/>
      <c r="AF9" s="45"/>
      <c r="AG9" s="41"/>
      <c r="AH9" s="56"/>
      <c r="AI9" s="41"/>
      <c r="AJ9" s="45"/>
      <c r="AK9" s="41"/>
      <c r="AL9" s="56"/>
      <c r="AM9" s="41"/>
      <c r="AN9" s="45"/>
      <c r="AO9" s="41"/>
      <c r="AP9" s="56"/>
    </row>
    <row r="10" spans="1:42" ht="21" customHeight="1" x14ac:dyDescent="0.25">
      <c r="A10" s="46"/>
      <c r="B10" s="1081" t="s">
        <v>57</v>
      </c>
      <c r="C10" s="1081"/>
      <c r="D10" s="1081"/>
      <c r="E10" s="1070"/>
      <c r="F10" s="1071"/>
      <c r="G10" s="1071"/>
      <c r="H10" s="1071"/>
      <c r="I10" s="1071"/>
      <c r="J10" s="1071"/>
      <c r="K10" s="1071"/>
      <c r="L10" s="1071"/>
      <c r="M10" s="1071"/>
      <c r="N10" s="1071"/>
      <c r="O10" s="1071"/>
      <c r="P10" s="1071"/>
      <c r="Q10" s="1071"/>
      <c r="R10" s="1071"/>
      <c r="S10" s="1071"/>
      <c r="T10" s="1072"/>
      <c r="U10" s="44"/>
    </row>
    <row r="11" spans="1:42" ht="36" customHeight="1" x14ac:dyDescent="0.25">
      <c r="A11" s="46"/>
      <c r="B11" s="119" t="s">
        <v>1</v>
      </c>
      <c r="C11" s="976" t="s">
        <v>259</v>
      </c>
      <c r="D11" s="977"/>
      <c r="E11" s="119" t="s">
        <v>6</v>
      </c>
      <c r="F11" s="119" t="s">
        <v>258</v>
      </c>
      <c r="G11" s="119" t="s">
        <v>455</v>
      </c>
      <c r="H11" s="119" t="s">
        <v>257</v>
      </c>
      <c r="I11" s="119" t="s">
        <v>8</v>
      </c>
      <c r="J11" s="119" t="s">
        <v>3</v>
      </c>
      <c r="K11" s="119" t="s">
        <v>7</v>
      </c>
      <c r="L11" s="119" t="s">
        <v>11</v>
      </c>
      <c r="M11" s="119" t="s">
        <v>256</v>
      </c>
      <c r="N11" s="245" t="s">
        <v>255</v>
      </c>
      <c r="O11" s="119" t="s">
        <v>250</v>
      </c>
      <c r="P11" s="119" t="s">
        <v>254</v>
      </c>
      <c r="Q11" s="119" t="s">
        <v>253</v>
      </c>
      <c r="R11" s="119" t="s">
        <v>323</v>
      </c>
      <c r="S11" s="119" t="s">
        <v>252</v>
      </c>
      <c r="T11" s="119" t="s">
        <v>460</v>
      </c>
      <c r="U11" s="44"/>
    </row>
    <row r="12" spans="1:42" ht="33.950000000000003" customHeight="1" x14ac:dyDescent="0.25">
      <c r="A12" s="46"/>
      <c r="B12" s="141"/>
      <c r="C12" s="1027"/>
      <c r="D12" s="1028"/>
      <c r="E12" s="310"/>
      <c r="F12" s="233"/>
      <c r="G12" s="141"/>
      <c r="H12" s="242"/>
      <c r="I12" s="233"/>
      <c r="J12" s="455"/>
      <c r="K12" s="299"/>
      <c r="L12" s="413"/>
      <c r="M12" s="241"/>
      <c r="N12" s="195">
        <f t="shared" ref="N12:N43" si="0">YEAR(M12)</f>
        <v>1900</v>
      </c>
      <c r="O12" s="414">
        <f>VLOOKUP(N12,$U$13:$V$34,2,FALSE)</f>
        <v>0</v>
      </c>
      <c r="P12" s="240"/>
      <c r="Q12" s="298">
        <f t="shared" ref="Q12:Q43" si="1">P12/12</f>
        <v>0</v>
      </c>
      <c r="R12" s="298">
        <f>IF(Q12&gt;=30,"30",IF(Q12&gt;=0,Q12))</f>
        <v>0</v>
      </c>
      <c r="S12" s="297">
        <f>R12*5*O12</f>
        <v>0</v>
      </c>
      <c r="T12" s="474"/>
      <c r="U12" s="244" t="s">
        <v>251</v>
      </c>
      <c r="V12" s="244" t="s">
        <v>250</v>
      </c>
    </row>
    <row r="13" spans="1:42" ht="33.950000000000003" customHeight="1" x14ac:dyDescent="0.25">
      <c r="A13" s="46"/>
      <c r="B13" s="143"/>
      <c r="C13" s="1027"/>
      <c r="D13" s="1028"/>
      <c r="E13" s="310"/>
      <c r="F13" s="233"/>
      <c r="G13" s="141"/>
      <c r="H13" s="242"/>
      <c r="I13" s="233"/>
      <c r="J13" s="455"/>
      <c r="K13" s="299"/>
      <c r="L13" s="413"/>
      <c r="M13" s="241"/>
      <c r="N13" s="195">
        <f t="shared" si="0"/>
        <v>1900</v>
      </c>
      <c r="O13" s="414">
        <f t="shared" ref="O13:O76" si="2">VLOOKUP(N13,$U$13:$V$34,2,FALSE)</f>
        <v>0</v>
      </c>
      <c r="P13" s="240"/>
      <c r="Q13" s="298">
        <f t="shared" si="1"/>
        <v>0</v>
      </c>
      <c r="R13" s="298">
        <f t="shared" ref="R13:R76" si="3">IF(Q13&gt;=30,"30",IF(Q13&gt;=0,Q13))</f>
        <v>0</v>
      </c>
      <c r="S13" s="297">
        <f t="shared" ref="S13:S76" si="4">R13*5*O13</f>
        <v>0</v>
      </c>
      <c r="T13" s="474"/>
      <c r="U13" s="234">
        <v>1900</v>
      </c>
      <c r="V13" s="234">
        <v>0</v>
      </c>
    </row>
    <row r="14" spans="1:42" ht="33.950000000000003" customHeight="1" x14ac:dyDescent="0.25">
      <c r="A14" s="46"/>
      <c r="B14" s="143"/>
      <c r="C14" s="1027"/>
      <c r="D14" s="1028"/>
      <c r="E14" s="310"/>
      <c r="F14" s="233"/>
      <c r="G14" s="141"/>
      <c r="H14" s="242"/>
      <c r="I14" s="233"/>
      <c r="J14" s="455"/>
      <c r="K14" s="299"/>
      <c r="L14" s="413"/>
      <c r="M14" s="241"/>
      <c r="N14" s="195">
        <f t="shared" si="0"/>
        <v>1900</v>
      </c>
      <c r="O14" s="414">
        <f t="shared" si="2"/>
        <v>0</v>
      </c>
      <c r="P14" s="240"/>
      <c r="Q14" s="298">
        <f t="shared" si="1"/>
        <v>0</v>
      </c>
      <c r="R14" s="298">
        <f t="shared" si="3"/>
        <v>0</v>
      </c>
      <c r="S14" s="297">
        <f t="shared" si="4"/>
        <v>0</v>
      </c>
      <c r="T14" s="474"/>
      <c r="U14" s="243">
        <v>2010</v>
      </c>
      <c r="V14" s="243">
        <v>240</v>
      </c>
    </row>
    <row r="15" spans="1:42" ht="33.950000000000003" customHeight="1" x14ac:dyDescent="0.25">
      <c r="A15" s="46"/>
      <c r="B15" s="141"/>
      <c r="C15" s="1027"/>
      <c r="D15" s="1028"/>
      <c r="E15" s="310"/>
      <c r="F15" s="233"/>
      <c r="G15" s="141"/>
      <c r="H15" s="242"/>
      <c r="I15" s="233"/>
      <c r="J15" s="455"/>
      <c r="K15" s="299"/>
      <c r="L15" s="413"/>
      <c r="M15" s="241"/>
      <c r="N15" s="195">
        <f t="shared" si="0"/>
        <v>1900</v>
      </c>
      <c r="O15" s="414">
        <f t="shared" si="2"/>
        <v>0</v>
      </c>
      <c r="P15" s="240"/>
      <c r="Q15" s="298">
        <f t="shared" si="1"/>
        <v>0</v>
      </c>
      <c r="R15" s="298">
        <f t="shared" si="3"/>
        <v>0</v>
      </c>
      <c r="S15" s="297">
        <f t="shared" si="4"/>
        <v>0</v>
      </c>
      <c r="T15" s="474"/>
      <c r="U15" s="243">
        <v>2011</v>
      </c>
      <c r="V15" s="243">
        <v>264</v>
      </c>
    </row>
    <row r="16" spans="1:42" ht="33.950000000000003" customHeight="1" x14ac:dyDescent="0.25">
      <c r="A16" s="46"/>
      <c r="B16" s="143"/>
      <c r="C16" s="1027"/>
      <c r="D16" s="1028"/>
      <c r="E16" s="310"/>
      <c r="F16" s="233"/>
      <c r="G16" s="141"/>
      <c r="H16" s="242"/>
      <c r="I16" s="233"/>
      <c r="J16" s="455"/>
      <c r="K16" s="299"/>
      <c r="L16" s="413"/>
      <c r="M16" s="241"/>
      <c r="N16" s="195">
        <f t="shared" si="0"/>
        <v>1900</v>
      </c>
      <c r="O16" s="414">
        <f t="shared" si="2"/>
        <v>0</v>
      </c>
      <c r="P16" s="240"/>
      <c r="Q16" s="298">
        <f t="shared" si="1"/>
        <v>0</v>
      </c>
      <c r="R16" s="298">
        <f t="shared" si="3"/>
        <v>0</v>
      </c>
      <c r="S16" s="297">
        <f t="shared" si="4"/>
        <v>0</v>
      </c>
      <c r="T16" s="474"/>
      <c r="U16" s="243">
        <v>2012</v>
      </c>
      <c r="V16" s="243">
        <v>292</v>
      </c>
    </row>
    <row r="17" spans="1:22" ht="33.950000000000003" customHeight="1" x14ac:dyDescent="0.25">
      <c r="A17" s="46"/>
      <c r="B17" s="143"/>
      <c r="C17" s="1027"/>
      <c r="D17" s="1028"/>
      <c r="E17" s="310"/>
      <c r="F17" s="233"/>
      <c r="G17" s="141"/>
      <c r="H17" s="242"/>
      <c r="I17" s="233"/>
      <c r="J17" s="455"/>
      <c r="K17" s="299"/>
      <c r="L17" s="413"/>
      <c r="M17" s="241"/>
      <c r="N17" s="195">
        <f t="shared" si="0"/>
        <v>1900</v>
      </c>
      <c r="O17" s="414">
        <f t="shared" si="2"/>
        <v>0</v>
      </c>
      <c r="P17" s="240"/>
      <c r="Q17" s="298">
        <f t="shared" si="1"/>
        <v>0</v>
      </c>
      <c r="R17" s="298">
        <f t="shared" si="3"/>
        <v>0</v>
      </c>
      <c r="S17" s="297">
        <f t="shared" si="4"/>
        <v>0</v>
      </c>
      <c r="T17" s="474"/>
      <c r="U17" s="243">
        <v>2013</v>
      </c>
      <c r="V17" s="243">
        <v>318</v>
      </c>
    </row>
    <row r="18" spans="1:22" ht="33.950000000000003" customHeight="1" x14ac:dyDescent="0.25">
      <c r="A18" s="46"/>
      <c r="B18" s="141"/>
      <c r="C18" s="1027"/>
      <c r="D18" s="1028"/>
      <c r="E18" s="310"/>
      <c r="F18" s="233"/>
      <c r="G18" s="141"/>
      <c r="H18" s="242"/>
      <c r="I18" s="233"/>
      <c r="J18" s="455"/>
      <c r="K18" s="299"/>
      <c r="L18" s="413"/>
      <c r="M18" s="241"/>
      <c r="N18" s="195">
        <f t="shared" si="0"/>
        <v>1900</v>
      </c>
      <c r="O18" s="414">
        <f t="shared" si="2"/>
        <v>0</v>
      </c>
      <c r="P18" s="240"/>
      <c r="Q18" s="298">
        <f t="shared" si="1"/>
        <v>0</v>
      </c>
      <c r="R18" s="298">
        <f t="shared" si="3"/>
        <v>0</v>
      </c>
      <c r="S18" s="297">
        <f t="shared" si="4"/>
        <v>0</v>
      </c>
      <c r="T18" s="474"/>
      <c r="U18" s="243">
        <v>2014</v>
      </c>
      <c r="V18" s="243">
        <v>340</v>
      </c>
    </row>
    <row r="19" spans="1:22" ht="33.950000000000003" customHeight="1" x14ac:dyDescent="0.25">
      <c r="A19" s="46"/>
      <c r="B19" s="143"/>
      <c r="C19" s="1027"/>
      <c r="D19" s="1028"/>
      <c r="E19" s="310"/>
      <c r="F19" s="233"/>
      <c r="G19" s="141"/>
      <c r="H19" s="242"/>
      <c r="I19" s="233"/>
      <c r="J19" s="455"/>
      <c r="K19" s="299"/>
      <c r="L19" s="413"/>
      <c r="M19" s="241"/>
      <c r="N19" s="195">
        <f t="shared" si="0"/>
        <v>1900</v>
      </c>
      <c r="O19" s="414">
        <f t="shared" si="2"/>
        <v>0</v>
      </c>
      <c r="P19" s="240"/>
      <c r="Q19" s="298">
        <f t="shared" si="1"/>
        <v>0</v>
      </c>
      <c r="R19" s="298">
        <f t="shared" si="3"/>
        <v>0</v>
      </c>
      <c r="S19" s="297">
        <f t="shared" si="4"/>
        <v>0</v>
      </c>
      <c r="T19" s="474"/>
      <c r="U19" s="243">
        <v>2015</v>
      </c>
      <c r="V19" s="243">
        <v>354</v>
      </c>
    </row>
    <row r="20" spans="1:22" ht="33.950000000000003" customHeight="1" x14ac:dyDescent="0.25">
      <c r="A20" s="46"/>
      <c r="B20" s="143"/>
      <c r="C20" s="1027"/>
      <c r="D20" s="1028"/>
      <c r="E20" s="310"/>
      <c r="F20" s="233"/>
      <c r="G20" s="141"/>
      <c r="H20" s="242"/>
      <c r="I20" s="233"/>
      <c r="J20" s="455"/>
      <c r="K20" s="299"/>
      <c r="L20" s="413"/>
      <c r="M20" s="241"/>
      <c r="N20" s="195">
        <f t="shared" si="0"/>
        <v>1900</v>
      </c>
      <c r="O20" s="414">
        <f t="shared" si="2"/>
        <v>0</v>
      </c>
      <c r="P20" s="240"/>
      <c r="Q20" s="298">
        <f t="shared" si="1"/>
        <v>0</v>
      </c>
      <c r="R20" s="298">
        <f t="shared" si="3"/>
        <v>0</v>
      </c>
      <c r="S20" s="297">
        <f t="shared" si="4"/>
        <v>0</v>
      </c>
      <c r="T20" s="474"/>
      <c r="U20" s="243">
        <v>2016</v>
      </c>
      <c r="V20" s="243">
        <v>354</v>
      </c>
    </row>
    <row r="21" spans="1:22" ht="33.950000000000003" customHeight="1" x14ac:dyDescent="0.25">
      <c r="A21" s="46"/>
      <c r="B21" s="141"/>
      <c r="C21" s="1027"/>
      <c r="D21" s="1028"/>
      <c r="E21" s="310"/>
      <c r="F21" s="233"/>
      <c r="G21" s="141"/>
      <c r="H21" s="242"/>
      <c r="I21" s="233"/>
      <c r="J21" s="455"/>
      <c r="K21" s="299"/>
      <c r="L21" s="413"/>
      <c r="M21" s="241"/>
      <c r="N21" s="195">
        <f t="shared" si="0"/>
        <v>1900</v>
      </c>
      <c r="O21" s="414">
        <f t="shared" si="2"/>
        <v>0</v>
      </c>
      <c r="P21" s="240"/>
      <c r="Q21" s="298">
        <f t="shared" si="1"/>
        <v>0</v>
      </c>
      <c r="R21" s="298">
        <f t="shared" si="3"/>
        <v>0</v>
      </c>
      <c r="S21" s="297">
        <f t="shared" si="4"/>
        <v>0</v>
      </c>
      <c r="T21" s="474"/>
      <c r="U21" s="243">
        <v>2017</v>
      </c>
      <c r="V21" s="243">
        <v>354</v>
      </c>
    </row>
    <row r="22" spans="1:22" ht="33.950000000000003" customHeight="1" x14ac:dyDescent="0.25">
      <c r="A22" s="46"/>
      <c r="B22" s="143"/>
      <c r="C22" s="1027"/>
      <c r="D22" s="1028"/>
      <c r="E22" s="310"/>
      <c r="F22" s="233"/>
      <c r="G22" s="141"/>
      <c r="H22" s="242"/>
      <c r="I22" s="233"/>
      <c r="J22" s="455"/>
      <c r="K22" s="299"/>
      <c r="L22" s="413"/>
      <c r="M22" s="241"/>
      <c r="N22" s="195">
        <f t="shared" si="0"/>
        <v>1900</v>
      </c>
      <c r="O22" s="414">
        <f t="shared" si="2"/>
        <v>0</v>
      </c>
      <c r="P22" s="240"/>
      <c r="Q22" s="298">
        <f t="shared" si="1"/>
        <v>0</v>
      </c>
      <c r="R22" s="298">
        <f t="shared" si="3"/>
        <v>0</v>
      </c>
      <c r="S22" s="297">
        <f t="shared" si="4"/>
        <v>0</v>
      </c>
      <c r="T22" s="474"/>
      <c r="U22" s="243">
        <v>2018</v>
      </c>
      <c r="V22" s="243">
        <v>354</v>
      </c>
    </row>
    <row r="23" spans="1:22" ht="33.950000000000003" customHeight="1" x14ac:dyDescent="0.25">
      <c r="A23" s="46"/>
      <c r="B23" s="143"/>
      <c r="C23" s="1027"/>
      <c r="D23" s="1028"/>
      <c r="E23" s="310"/>
      <c r="F23" s="233"/>
      <c r="G23" s="141"/>
      <c r="H23" s="242"/>
      <c r="I23" s="233"/>
      <c r="J23" s="455"/>
      <c r="K23" s="299"/>
      <c r="L23" s="413"/>
      <c r="M23" s="241"/>
      <c r="N23" s="195">
        <f t="shared" si="0"/>
        <v>1900</v>
      </c>
      <c r="O23" s="414">
        <f t="shared" si="2"/>
        <v>0</v>
      </c>
      <c r="P23" s="240"/>
      <c r="Q23" s="298">
        <f t="shared" si="1"/>
        <v>0</v>
      </c>
      <c r="R23" s="298">
        <f t="shared" si="3"/>
        <v>0</v>
      </c>
      <c r="S23" s="297">
        <f t="shared" si="4"/>
        <v>0</v>
      </c>
      <c r="T23" s="474"/>
      <c r="U23" s="243">
        <v>2019</v>
      </c>
      <c r="V23" s="243">
        <v>354</v>
      </c>
    </row>
    <row r="24" spans="1:22" ht="33.950000000000003" customHeight="1" x14ac:dyDescent="0.25">
      <c r="A24" s="46"/>
      <c r="B24" s="141"/>
      <c r="C24" s="1027"/>
      <c r="D24" s="1028"/>
      <c r="E24" s="310"/>
      <c r="F24" s="233"/>
      <c r="G24" s="141"/>
      <c r="H24" s="242"/>
      <c r="I24" s="233"/>
      <c r="J24" s="455"/>
      <c r="K24" s="299"/>
      <c r="L24" s="413"/>
      <c r="M24" s="241"/>
      <c r="N24" s="195">
        <f t="shared" si="0"/>
        <v>1900</v>
      </c>
      <c r="O24" s="414">
        <f t="shared" si="2"/>
        <v>0</v>
      </c>
      <c r="P24" s="240"/>
      <c r="Q24" s="298">
        <f t="shared" si="1"/>
        <v>0</v>
      </c>
      <c r="R24" s="298">
        <f t="shared" si="3"/>
        <v>0</v>
      </c>
      <c r="S24" s="297">
        <f t="shared" si="4"/>
        <v>0</v>
      </c>
      <c r="T24" s="474"/>
      <c r="U24" s="243">
        <v>2020</v>
      </c>
      <c r="V24" s="243">
        <v>354</v>
      </c>
    </row>
    <row r="25" spans="1:22" ht="33.950000000000003" customHeight="1" x14ac:dyDescent="0.25">
      <c r="A25" s="46"/>
      <c r="B25" s="143"/>
      <c r="C25" s="1027"/>
      <c r="D25" s="1028"/>
      <c r="E25" s="310"/>
      <c r="F25" s="233"/>
      <c r="G25" s="141"/>
      <c r="H25" s="242"/>
      <c r="I25" s="233"/>
      <c r="J25" s="455"/>
      <c r="K25" s="299"/>
      <c r="L25" s="413"/>
      <c r="M25" s="241"/>
      <c r="N25" s="195">
        <f t="shared" si="0"/>
        <v>1900</v>
      </c>
      <c r="O25" s="414">
        <f t="shared" si="2"/>
        <v>0</v>
      </c>
      <c r="P25" s="240"/>
      <c r="Q25" s="298">
        <f t="shared" si="1"/>
        <v>0</v>
      </c>
      <c r="R25" s="298">
        <f t="shared" si="3"/>
        <v>0</v>
      </c>
      <c r="S25" s="297">
        <f t="shared" si="4"/>
        <v>0</v>
      </c>
      <c r="T25" s="474"/>
      <c r="U25" s="314">
        <v>2021</v>
      </c>
      <c r="V25" s="234">
        <v>354</v>
      </c>
    </row>
    <row r="26" spans="1:22" ht="33.950000000000003" customHeight="1" x14ac:dyDescent="0.25">
      <c r="A26" s="46"/>
      <c r="B26" s="143"/>
      <c r="C26" s="1027"/>
      <c r="D26" s="1028"/>
      <c r="E26" s="310"/>
      <c r="F26" s="233"/>
      <c r="G26" s="141"/>
      <c r="H26" s="242"/>
      <c r="I26" s="233"/>
      <c r="J26" s="455"/>
      <c r="K26" s="299"/>
      <c r="L26" s="413"/>
      <c r="M26" s="241"/>
      <c r="N26" s="195">
        <f t="shared" si="0"/>
        <v>1900</v>
      </c>
      <c r="O26" s="414">
        <f t="shared" si="2"/>
        <v>0</v>
      </c>
      <c r="P26" s="240"/>
      <c r="Q26" s="298">
        <f t="shared" si="1"/>
        <v>0</v>
      </c>
      <c r="R26" s="298">
        <f t="shared" si="3"/>
        <v>0</v>
      </c>
      <c r="S26" s="297">
        <f t="shared" si="4"/>
        <v>0</v>
      </c>
      <c r="T26" s="474"/>
      <c r="U26" s="314">
        <v>2022</v>
      </c>
      <c r="V26" s="234">
        <v>354</v>
      </c>
    </row>
    <row r="27" spans="1:22" ht="33.950000000000003" customHeight="1" x14ac:dyDescent="0.25">
      <c r="A27" s="46"/>
      <c r="B27" s="141"/>
      <c r="C27" s="1027"/>
      <c r="D27" s="1028"/>
      <c r="E27" s="310"/>
      <c r="F27" s="233"/>
      <c r="G27" s="141"/>
      <c r="H27" s="242"/>
      <c r="I27" s="233"/>
      <c r="J27" s="455"/>
      <c r="K27" s="299"/>
      <c r="L27" s="413"/>
      <c r="M27" s="241"/>
      <c r="N27" s="195">
        <f t="shared" si="0"/>
        <v>1900</v>
      </c>
      <c r="O27" s="414">
        <f t="shared" si="2"/>
        <v>0</v>
      </c>
      <c r="P27" s="240"/>
      <c r="Q27" s="298">
        <f t="shared" si="1"/>
        <v>0</v>
      </c>
      <c r="R27" s="298">
        <f t="shared" si="3"/>
        <v>0</v>
      </c>
      <c r="S27" s="297">
        <f t="shared" si="4"/>
        <v>0</v>
      </c>
      <c r="T27" s="474"/>
      <c r="U27" s="314">
        <v>2023</v>
      </c>
      <c r="V27" s="234">
        <v>354</v>
      </c>
    </row>
    <row r="28" spans="1:22" ht="33.950000000000003" customHeight="1" x14ac:dyDescent="0.25">
      <c r="A28" s="46"/>
      <c r="B28" s="143"/>
      <c r="C28" s="1027"/>
      <c r="D28" s="1028"/>
      <c r="E28" s="310"/>
      <c r="F28" s="233"/>
      <c r="G28" s="141"/>
      <c r="H28" s="242"/>
      <c r="I28" s="233"/>
      <c r="J28" s="455"/>
      <c r="K28" s="299"/>
      <c r="L28" s="413"/>
      <c r="M28" s="241"/>
      <c r="N28" s="195">
        <f t="shared" si="0"/>
        <v>1900</v>
      </c>
      <c r="O28" s="414">
        <f t="shared" si="2"/>
        <v>0</v>
      </c>
      <c r="P28" s="240"/>
      <c r="Q28" s="298">
        <f t="shared" si="1"/>
        <v>0</v>
      </c>
      <c r="R28" s="298">
        <f t="shared" si="3"/>
        <v>0</v>
      </c>
      <c r="S28" s="297">
        <f t="shared" si="4"/>
        <v>0</v>
      </c>
      <c r="T28" s="474"/>
      <c r="U28" s="314">
        <v>2024</v>
      </c>
      <c r="V28" s="234">
        <v>354</v>
      </c>
    </row>
    <row r="29" spans="1:22" ht="33.950000000000003" customHeight="1" x14ac:dyDescent="0.25">
      <c r="A29" s="46"/>
      <c r="B29" s="143"/>
      <c r="C29" s="1027"/>
      <c r="D29" s="1028"/>
      <c r="E29" s="310"/>
      <c r="F29" s="233"/>
      <c r="G29" s="141"/>
      <c r="H29" s="242"/>
      <c r="I29" s="233"/>
      <c r="J29" s="455"/>
      <c r="K29" s="299"/>
      <c r="L29" s="413"/>
      <c r="M29" s="241"/>
      <c r="N29" s="195">
        <f t="shared" si="0"/>
        <v>1900</v>
      </c>
      <c r="O29" s="414">
        <f t="shared" si="2"/>
        <v>0</v>
      </c>
      <c r="P29" s="240"/>
      <c r="Q29" s="298">
        <f t="shared" si="1"/>
        <v>0</v>
      </c>
      <c r="R29" s="298">
        <f t="shared" si="3"/>
        <v>0</v>
      </c>
      <c r="S29" s="297">
        <f t="shared" si="4"/>
        <v>0</v>
      </c>
      <c r="T29" s="474"/>
      <c r="U29" s="314">
        <v>2025</v>
      </c>
      <c r="V29" s="234">
        <v>354</v>
      </c>
    </row>
    <row r="30" spans="1:22" ht="33.950000000000003" customHeight="1" x14ac:dyDescent="0.25">
      <c r="A30" s="46"/>
      <c r="B30" s="141"/>
      <c r="C30" s="1027"/>
      <c r="D30" s="1028"/>
      <c r="E30" s="310"/>
      <c r="F30" s="233"/>
      <c r="G30" s="141"/>
      <c r="H30" s="242"/>
      <c r="I30" s="233"/>
      <c r="J30" s="455"/>
      <c r="K30" s="299"/>
      <c r="L30" s="413"/>
      <c r="M30" s="241"/>
      <c r="N30" s="195">
        <f t="shared" si="0"/>
        <v>1900</v>
      </c>
      <c r="O30" s="414">
        <f t="shared" si="2"/>
        <v>0</v>
      </c>
      <c r="P30" s="240"/>
      <c r="Q30" s="298">
        <f t="shared" si="1"/>
        <v>0</v>
      </c>
      <c r="R30" s="298">
        <f t="shared" si="3"/>
        <v>0</v>
      </c>
      <c r="S30" s="297">
        <f t="shared" si="4"/>
        <v>0</v>
      </c>
      <c r="T30" s="474"/>
      <c r="U30" s="314">
        <v>2026</v>
      </c>
      <c r="V30" s="234">
        <v>354</v>
      </c>
    </row>
    <row r="31" spans="1:22" ht="33.950000000000003" customHeight="1" x14ac:dyDescent="0.25">
      <c r="A31" s="46"/>
      <c r="B31" s="143"/>
      <c r="C31" s="1027"/>
      <c r="D31" s="1028"/>
      <c r="E31" s="310"/>
      <c r="F31" s="233"/>
      <c r="G31" s="141"/>
      <c r="H31" s="242"/>
      <c r="I31" s="233"/>
      <c r="J31" s="455"/>
      <c r="K31" s="299"/>
      <c r="L31" s="413"/>
      <c r="M31" s="241"/>
      <c r="N31" s="195">
        <f t="shared" si="0"/>
        <v>1900</v>
      </c>
      <c r="O31" s="414">
        <f t="shared" si="2"/>
        <v>0</v>
      </c>
      <c r="P31" s="240"/>
      <c r="Q31" s="298">
        <f t="shared" si="1"/>
        <v>0</v>
      </c>
      <c r="R31" s="298">
        <f t="shared" si="3"/>
        <v>0</v>
      </c>
      <c r="S31" s="297">
        <f t="shared" si="4"/>
        <v>0</v>
      </c>
      <c r="T31" s="474"/>
      <c r="U31" s="314">
        <v>2027</v>
      </c>
      <c r="V31" s="234">
        <v>354</v>
      </c>
    </row>
    <row r="32" spans="1:22" ht="33.950000000000003" customHeight="1" x14ac:dyDescent="0.25">
      <c r="A32" s="46"/>
      <c r="B32" s="143"/>
      <c r="C32" s="1027"/>
      <c r="D32" s="1028"/>
      <c r="E32" s="310"/>
      <c r="F32" s="233"/>
      <c r="G32" s="141"/>
      <c r="H32" s="242"/>
      <c r="I32" s="233"/>
      <c r="J32" s="455"/>
      <c r="K32" s="299"/>
      <c r="L32" s="413"/>
      <c r="M32" s="241"/>
      <c r="N32" s="195">
        <f t="shared" si="0"/>
        <v>1900</v>
      </c>
      <c r="O32" s="414">
        <f t="shared" si="2"/>
        <v>0</v>
      </c>
      <c r="P32" s="240"/>
      <c r="Q32" s="298">
        <f t="shared" si="1"/>
        <v>0</v>
      </c>
      <c r="R32" s="298">
        <f t="shared" si="3"/>
        <v>0</v>
      </c>
      <c r="S32" s="297">
        <f t="shared" si="4"/>
        <v>0</v>
      </c>
      <c r="T32" s="474"/>
      <c r="U32" s="314">
        <v>2028</v>
      </c>
      <c r="V32" s="234">
        <v>354</v>
      </c>
    </row>
    <row r="33" spans="1:22" ht="33.950000000000003" customHeight="1" x14ac:dyDescent="0.25">
      <c r="A33" s="46"/>
      <c r="B33" s="141"/>
      <c r="C33" s="1027"/>
      <c r="D33" s="1028"/>
      <c r="E33" s="310"/>
      <c r="F33" s="233"/>
      <c r="G33" s="141"/>
      <c r="H33" s="242"/>
      <c r="I33" s="233"/>
      <c r="J33" s="455"/>
      <c r="K33" s="299"/>
      <c r="L33" s="413"/>
      <c r="M33" s="241"/>
      <c r="N33" s="195">
        <f t="shared" si="0"/>
        <v>1900</v>
      </c>
      <c r="O33" s="414">
        <f t="shared" si="2"/>
        <v>0</v>
      </c>
      <c r="P33" s="240"/>
      <c r="Q33" s="298">
        <f t="shared" si="1"/>
        <v>0</v>
      </c>
      <c r="R33" s="298">
        <f t="shared" si="3"/>
        <v>0</v>
      </c>
      <c r="S33" s="297">
        <f t="shared" si="4"/>
        <v>0</v>
      </c>
      <c r="T33" s="474"/>
      <c r="U33" s="314">
        <v>2029</v>
      </c>
      <c r="V33" s="234">
        <v>354</v>
      </c>
    </row>
    <row r="34" spans="1:22" ht="33.950000000000003" customHeight="1" x14ac:dyDescent="0.25">
      <c r="A34" s="46"/>
      <c r="B34" s="143"/>
      <c r="C34" s="1027"/>
      <c r="D34" s="1028"/>
      <c r="E34" s="310"/>
      <c r="F34" s="233"/>
      <c r="G34" s="141"/>
      <c r="H34" s="242"/>
      <c r="I34" s="233"/>
      <c r="J34" s="455"/>
      <c r="K34" s="299"/>
      <c r="L34" s="413"/>
      <c r="M34" s="241"/>
      <c r="N34" s="195">
        <f t="shared" si="0"/>
        <v>1900</v>
      </c>
      <c r="O34" s="414">
        <f t="shared" si="2"/>
        <v>0</v>
      </c>
      <c r="P34" s="240"/>
      <c r="Q34" s="298">
        <f t="shared" si="1"/>
        <v>0</v>
      </c>
      <c r="R34" s="298">
        <f t="shared" si="3"/>
        <v>0</v>
      </c>
      <c r="S34" s="297">
        <f t="shared" si="4"/>
        <v>0</v>
      </c>
      <c r="T34" s="474"/>
      <c r="U34" s="314">
        <v>2030</v>
      </c>
      <c r="V34" s="234">
        <v>354</v>
      </c>
    </row>
    <row r="35" spans="1:22" ht="33.950000000000003" customHeight="1" x14ac:dyDescent="0.25">
      <c r="A35" s="46"/>
      <c r="B35" s="143"/>
      <c r="C35" s="1027"/>
      <c r="D35" s="1028"/>
      <c r="E35" s="310"/>
      <c r="F35" s="233"/>
      <c r="G35" s="141"/>
      <c r="H35" s="242"/>
      <c r="I35" s="233"/>
      <c r="J35" s="455"/>
      <c r="K35" s="299"/>
      <c r="L35" s="413"/>
      <c r="M35" s="241"/>
      <c r="N35" s="195">
        <f t="shared" si="0"/>
        <v>1900</v>
      </c>
      <c r="O35" s="414">
        <f t="shared" si="2"/>
        <v>0</v>
      </c>
      <c r="P35" s="240"/>
      <c r="Q35" s="298">
        <f t="shared" si="1"/>
        <v>0</v>
      </c>
      <c r="R35" s="298">
        <f t="shared" si="3"/>
        <v>0</v>
      </c>
      <c r="S35" s="297">
        <f t="shared" si="4"/>
        <v>0</v>
      </c>
      <c r="T35" s="474"/>
      <c r="U35" s="44"/>
    </row>
    <row r="36" spans="1:22" ht="33.950000000000003" customHeight="1" x14ac:dyDescent="0.25">
      <c r="A36" s="46"/>
      <c r="B36" s="141"/>
      <c r="C36" s="1027"/>
      <c r="D36" s="1028"/>
      <c r="E36" s="310"/>
      <c r="F36" s="233"/>
      <c r="G36" s="141"/>
      <c r="H36" s="242"/>
      <c r="I36" s="233"/>
      <c r="J36" s="455"/>
      <c r="K36" s="299"/>
      <c r="L36" s="413"/>
      <c r="M36" s="241"/>
      <c r="N36" s="195">
        <f t="shared" si="0"/>
        <v>1900</v>
      </c>
      <c r="O36" s="414">
        <f t="shared" si="2"/>
        <v>0</v>
      </c>
      <c r="P36" s="240"/>
      <c r="Q36" s="298">
        <f t="shared" si="1"/>
        <v>0</v>
      </c>
      <c r="R36" s="298">
        <f t="shared" si="3"/>
        <v>0</v>
      </c>
      <c r="S36" s="297">
        <f t="shared" si="4"/>
        <v>0</v>
      </c>
      <c r="T36" s="474"/>
      <c r="U36" s="44"/>
    </row>
    <row r="37" spans="1:22" ht="33.950000000000003" customHeight="1" x14ac:dyDescent="0.25">
      <c r="A37" s="46"/>
      <c r="B37" s="143"/>
      <c r="C37" s="1027"/>
      <c r="D37" s="1028"/>
      <c r="E37" s="310"/>
      <c r="F37" s="233"/>
      <c r="G37" s="141"/>
      <c r="H37" s="242"/>
      <c r="I37" s="233"/>
      <c r="J37" s="455"/>
      <c r="K37" s="299"/>
      <c r="L37" s="413"/>
      <c r="M37" s="241"/>
      <c r="N37" s="195">
        <f t="shared" si="0"/>
        <v>1900</v>
      </c>
      <c r="O37" s="414">
        <f t="shared" si="2"/>
        <v>0</v>
      </c>
      <c r="P37" s="240"/>
      <c r="Q37" s="298">
        <f t="shared" si="1"/>
        <v>0</v>
      </c>
      <c r="R37" s="298">
        <f t="shared" si="3"/>
        <v>0</v>
      </c>
      <c r="S37" s="297">
        <f t="shared" si="4"/>
        <v>0</v>
      </c>
      <c r="T37" s="474"/>
      <c r="U37" s="44"/>
    </row>
    <row r="38" spans="1:22" ht="33.950000000000003" customHeight="1" x14ac:dyDescent="0.25">
      <c r="A38" s="46"/>
      <c r="B38" s="143"/>
      <c r="C38" s="1027"/>
      <c r="D38" s="1028"/>
      <c r="E38" s="310"/>
      <c r="F38" s="233"/>
      <c r="G38" s="141"/>
      <c r="H38" s="242"/>
      <c r="I38" s="233"/>
      <c r="J38" s="455"/>
      <c r="K38" s="299"/>
      <c r="L38" s="413"/>
      <c r="M38" s="241"/>
      <c r="N38" s="195">
        <f t="shared" si="0"/>
        <v>1900</v>
      </c>
      <c r="O38" s="414">
        <f t="shared" si="2"/>
        <v>0</v>
      </c>
      <c r="P38" s="240"/>
      <c r="Q38" s="298">
        <f t="shared" si="1"/>
        <v>0</v>
      </c>
      <c r="R38" s="298">
        <f t="shared" si="3"/>
        <v>0</v>
      </c>
      <c r="S38" s="297">
        <f t="shared" si="4"/>
        <v>0</v>
      </c>
      <c r="T38" s="474"/>
      <c r="U38" s="44"/>
    </row>
    <row r="39" spans="1:22" ht="33.950000000000003" customHeight="1" x14ac:dyDescent="0.25">
      <c r="A39" s="46"/>
      <c r="B39" s="141"/>
      <c r="C39" s="1027"/>
      <c r="D39" s="1028"/>
      <c r="E39" s="310"/>
      <c r="F39" s="233"/>
      <c r="G39" s="141"/>
      <c r="H39" s="242"/>
      <c r="I39" s="233"/>
      <c r="J39" s="455"/>
      <c r="K39" s="299"/>
      <c r="L39" s="413"/>
      <c r="M39" s="241"/>
      <c r="N39" s="195">
        <f t="shared" si="0"/>
        <v>1900</v>
      </c>
      <c r="O39" s="414">
        <f t="shared" si="2"/>
        <v>0</v>
      </c>
      <c r="P39" s="240"/>
      <c r="Q39" s="298">
        <f t="shared" si="1"/>
        <v>0</v>
      </c>
      <c r="R39" s="298">
        <f t="shared" si="3"/>
        <v>0</v>
      </c>
      <c r="S39" s="297">
        <f t="shared" si="4"/>
        <v>0</v>
      </c>
      <c r="T39" s="474"/>
      <c r="U39" s="44"/>
    </row>
    <row r="40" spans="1:22" ht="33.950000000000003" customHeight="1" x14ac:dyDescent="0.25">
      <c r="A40" s="46"/>
      <c r="B40" s="143"/>
      <c r="C40" s="1027"/>
      <c r="D40" s="1028"/>
      <c r="E40" s="310"/>
      <c r="F40" s="233"/>
      <c r="G40" s="141"/>
      <c r="H40" s="242"/>
      <c r="I40" s="233"/>
      <c r="J40" s="455"/>
      <c r="K40" s="299"/>
      <c r="L40" s="413"/>
      <c r="M40" s="241"/>
      <c r="N40" s="195">
        <f t="shared" si="0"/>
        <v>1900</v>
      </c>
      <c r="O40" s="414">
        <f t="shared" si="2"/>
        <v>0</v>
      </c>
      <c r="P40" s="240"/>
      <c r="Q40" s="298">
        <f t="shared" si="1"/>
        <v>0</v>
      </c>
      <c r="R40" s="298">
        <f t="shared" si="3"/>
        <v>0</v>
      </c>
      <c r="S40" s="297">
        <f t="shared" si="4"/>
        <v>0</v>
      </c>
      <c r="T40" s="474"/>
      <c r="U40" s="44"/>
    </row>
    <row r="41" spans="1:22" ht="33.950000000000003" customHeight="1" x14ac:dyDescent="0.25">
      <c r="A41" s="46"/>
      <c r="B41" s="143"/>
      <c r="C41" s="1027"/>
      <c r="D41" s="1028"/>
      <c r="E41" s="310"/>
      <c r="F41" s="233"/>
      <c r="G41" s="141"/>
      <c r="H41" s="242"/>
      <c r="I41" s="233"/>
      <c r="J41" s="455"/>
      <c r="K41" s="299"/>
      <c r="L41" s="413"/>
      <c r="M41" s="241"/>
      <c r="N41" s="195">
        <f t="shared" si="0"/>
        <v>1900</v>
      </c>
      <c r="O41" s="414">
        <f t="shared" si="2"/>
        <v>0</v>
      </c>
      <c r="P41" s="240"/>
      <c r="Q41" s="298">
        <f t="shared" si="1"/>
        <v>0</v>
      </c>
      <c r="R41" s="298">
        <f t="shared" si="3"/>
        <v>0</v>
      </c>
      <c r="S41" s="297">
        <f t="shared" si="4"/>
        <v>0</v>
      </c>
      <c r="T41" s="474"/>
      <c r="U41" s="44"/>
    </row>
    <row r="42" spans="1:22" ht="33.950000000000003" customHeight="1" x14ac:dyDescent="0.25">
      <c r="A42" s="46"/>
      <c r="B42" s="141"/>
      <c r="C42" s="1027"/>
      <c r="D42" s="1028"/>
      <c r="E42" s="310"/>
      <c r="F42" s="233"/>
      <c r="G42" s="141"/>
      <c r="H42" s="242"/>
      <c r="I42" s="233"/>
      <c r="J42" s="455"/>
      <c r="K42" s="299"/>
      <c r="L42" s="413"/>
      <c r="M42" s="241"/>
      <c r="N42" s="195">
        <f t="shared" si="0"/>
        <v>1900</v>
      </c>
      <c r="O42" s="414">
        <f t="shared" si="2"/>
        <v>0</v>
      </c>
      <c r="P42" s="240"/>
      <c r="Q42" s="298">
        <f t="shared" si="1"/>
        <v>0</v>
      </c>
      <c r="R42" s="298">
        <f t="shared" si="3"/>
        <v>0</v>
      </c>
      <c r="S42" s="297">
        <f t="shared" si="4"/>
        <v>0</v>
      </c>
      <c r="T42" s="474"/>
      <c r="U42" s="44"/>
    </row>
    <row r="43" spans="1:22" ht="33.950000000000003" customHeight="1" x14ac:dyDescent="0.25">
      <c r="A43" s="46"/>
      <c r="B43" s="143"/>
      <c r="C43" s="1027"/>
      <c r="D43" s="1028"/>
      <c r="E43" s="310"/>
      <c r="F43" s="233"/>
      <c r="G43" s="141"/>
      <c r="H43" s="242"/>
      <c r="I43" s="233"/>
      <c r="J43" s="455"/>
      <c r="K43" s="299"/>
      <c r="L43" s="413"/>
      <c r="M43" s="241"/>
      <c r="N43" s="195">
        <f t="shared" si="0"/>
        <v>1900</v>
      </c>
      <c r="O43" s="414">
        <f t="shared" si="2"/>
        <v>0</v>
      </c>
      <c r="P43" s="240"/>
      <c r="Q43" s="298">
        <f t="shared" si="1"/>
        <v>0</v>
      </c>
      <c r="R43" s="298">
        <f t="shared" si="3"/>
        <v>0</v>
      </c>
      <c r="S43" s="297">
        <f t="shared" si="4"/>
        <v>0</v>
      </c>
      <c r="T43" s="474"/>
      <c r="U43" s="44"/>
    </row>
    <row r="44" spans="1:22" ht="33.950000000000003" customHeight="1" x14ac:dyDescent="0.25">
      <c r="A44" s="46"/>
      <c r="B44" s="143"/>
      <c r="C44" s="1027"/>
      <c r="D44" s="1028"/>
      <c r="E44" s="310"/>
      <c r="F44" s="233"/>
      <c r="G44" s="141"/>
      <c r="H44" s="242"/>
      <c r="I44" s="233"/>
      <c r="J44" s="455"/>
      <c r="K44" s="299"/>
      <c r="L44" s="413"/>
      <c r="M44" s="241"/>
      <c r="N44" s="195">
        <f t="shared" ref="N44:N75" si="5">YEAR(M44)</f>
        <v>1900</v>
      </c>
      <c r="O44" s="414">
        <f t="shared" si="2"/>
        <v>0</v>
      </c>
      <c r="P44" s="240"/>
      <c r="Q44" s="298">
        <f t="shared" ref="Q44:Q75" si="6">P44/12</f>
        <v>0</v>
      </c>
      <c r="R44" s="298">
        <f t="shared" si="3"/>
        <v>0</v>
      </c>
      <c r="S44" s="297">
        <f t="shared" si="4"/>
        <v>0</v>
      </c>
      <c r="T44" s="474"/>
      <c r="U44" s="44"/>
    </row>
    <row r="45" spans="1:22" ht="33.950000000000003" customHeight="1" x14ac:dyDescent="0.25">
      <c r="A45" s="46"/>
      <c r="B45" s="141"/>
      <c r="C45" s="1027"/>
      <c r="D45" s="1028"/>
      <c r="E45" s="310"/>
      <c r="F45" s="233"/>
      <c r="G45" s="141"/>
      <c r="H45" s="242"/>
      <c r="I45" s="233"/>
      <c r="J45" s="455"/>
      <c r="K45" s="299"/>
      <c r="L45" s="413"/>
      <c r="M45" s="241"/>
      <c r="N45" s="195">
        <f t="shared" si="5"/>
        <v>1900</v>
      </c>
      <c r="O45" s="414">
        <f t="shared" si="2"/>
        <v>0</v>
      </c>
      <c r="P45" s="240"/>
      <c r="Q45" s="298">
        <f t="shared" si="6"/>
        <v>0</v>
      </c>
      <c r="R45" s="298">
        <f t="shared" si="3"/>
        <v>0</v>
      </c>
      <c r="S45" s="297">
        <f t="shared" si="4"/>
        <v>0</v>
      </c>
      <c r="T45" s="474"/>
      <c r="U45" s="44"/>
    </row>
    <row r="46" spans="1:22" ht="33.950000000000003" customHeight="1" x14ac:dyDescent="0.25">
      <c r="A46" s="46"/>
      <c r="B46" s="143"/>
      <c r="C46" s="1027"/>
      <c r="D46" s="1028"/>
      <c r="E46" s="310"/>
      <c r="F46" s="233"/>
      <c r="G46" s="141"/>
      <c r="H46" s="242"/>
      <c r="I46" s="233"/>
      <c r="J46" s="455"/>
      <c r="K46" s="299"/>
      <c r="L46" s="413"/>
      <c r="M46" s="241"/>
      <c r="N46" s="195">
        <f t="shared" si="5"/>
        <v>1900</v>
      </c>
      <c r="O46" s="414">
        <f t="shared" si="2"/>
        <v>0</v>
      </c>
      <c r="P46" s="240"/>
      <c r="Q46" s="298">
        <f t="shared" si="6"/>
        <v>0</v>
      </c>
      <c r="R46" s="298">
        <f t="shared" si="3"/>
        <v>0</v>
      </c>
      <c r="S46" s="297">
        <f t="shared" si="4"/>
        <v>0</v>
      </c>
      <c r="T46" s="474"/>
      <c r="U46" s="44"/>
    </row>
    <row r="47" spans="1:22" ht="33.950000000000003" customHeight="1" x14ac:dyDescent="0.25">
      <c r="A47" s="46"/>
      <c r="B47" s="143"/>
      <c r="C47" s="1027"/>
      <c r="D47" s="1028"/>
      <c r="E47" s="310"/>
      <c r="F47" s="233"/>
      <c r="G47" s="141"/>
      <c r="H47" s="242"/>
      <c r="I47" s="233"/>
      <c r="J47" s="455"/>
      <c r="K47" s="299"/>
      <c r="L47" s="413"/>
      <c r="M47" s="241"/>
      <c r="N47" s="195">
        <f t="shared" si="5"/>
        <v>1900</v>
      </c>
      <c r="O47" s="414">
        <f t="shared" si="2"/>
        <v>0</v>
      </c>
      <c r="P47" s="240"/>
      <c r="Q47" s="298">
        <f t="shared" si="6"/>
        <v>0</v>
      </c>
      <c r="R47" s="298">
        <f t="shared" si="3"/>
        <v>0</v>
      </c>
      <c r="S47" s="297">
        <f t="shared" si="4"/>
        <v>0</v>
      </c>
      <c r="T47" s="474"/>
      <c r="U47" s="44"/>
    </row>
    <row r="48" spans="1:22" ht="33.950000000000003" customHeight="1" x14ac:dyDescent="0.25">
      <c r="A48" s="46"/>
      <c r="B48" s="141"/>
      <c r="C48" s="1027"/>
      <c r="D48" s="1028"/>
      <c r="E48" s="310"/>
      <c r="F48" s="233"/>
      <c r="G48" s="141"/>
      <c r="H48" s="242"/>
      <c r="I48" s="233"/>
      <c r="J48" s="455"/>
      <c r="K48" s="299"/>
      <c r="L48" s="413"/>
      <c r="M48" s="241"/>
      <c r="N48" s="195">
        <f t="shared" si="5"/>
        <v>1900</v>
      </c>
      <c r="O48" s="414">
        <f t="shared" si="2"/>
        <v>0</v>
      </c>
      <c r="P48" s="240"/>
      <c r="Q48" s="298">
        <f t="shared" si="6"/>
        <v>0</v>
      </c>
      <c r="R48" s="298">
        <f t="shared" si="3"/>
        <v>0</v>
      </c>
      <c r="S48" s="297">
        <f t="shared" si="4"/>
        <v>0</v>
      </c>
      <c r="T48" s="474"/>
      <c r="U48" s="44"/>
    </row>
    <row r="49" spans="1:21" ht="33.950000000000003" customHeight="1" x14ac:dyDescent="0.25">
      <c r="A49" s="46"/>
      <c r="B49" s="143"/>
      <c r="C49" s="1027"/>
      <c r="D49" s="1028"/>
      <c r="E49" s="310"/>
      <c r="F49" s="233"/>
      <c r="G49" s="141"/>
      <c r="H49" s="242"/>
      <c r="I49" s="233"/>
      <c r="J49" s="455"/>
      <c r="K49" s="299"/>
      <c r="L49" s="413"/>
      <c r="M49" s="241"/>
      <c r="N49" s="195">
        <f t="shared" si="5"/>
        <v>1900</v>
      </c>
      <c r="O49" s="414">
        <f t="shared" si="2"/>
        <v>0</v>
      </c>
      <c r="P49" s="240"/>
      <c r="Q49" s="298">
        <f t="shared" si="6"/>
        <v>0</v>
      </c>
      <c r="R49" s="298">
        <f t="shared" si="3"/>
        <v>0</v>
      </c>
      <c r="S49" s="297">
        <f t="shared" si="4"/>
        <v>0</v>
      </c>
      <c r="T49" s="474"/>
      <c r="U49" s="44"/>
    </row>
    <row r="50" spans="1:21" ht="33.950000000000003" customHeight="1" x14ac:dyDescent="0.25">
      <c r="A50" s="46"/>
      <c r="B50" s="143"/>
      <c r="C50" s="1027"/>
      <c r="D50" s="1028"/>
      <c r="E50" s="310"/>
      <c r="F50" s="233"/>
      <c r="G50" s="141"/>
      <c r="H50" s="242"/>
      <c r="I50" s="233"/>
      <c r="J50" s="455"/>
      <c r="K50" s="299"/>
      <c r="L50" s="413"/>
      <c r="M50" s="241"/>
      <c r="N50" s="195">
        <f t="shared" si="5"/>
        <v>1900</v>
      </c>
      <c r="O50" s="414">
        <f t="shared" si="2"/>
        <v>0</v>
      </c>
      <c r="P50" s="240"/>
      <c r="Q50" s="298">
        <f t="shared" si="6"/>
        <v>0</v>
      </c>
      <c r="R50" s="298">
        <f t="shared" si="3"/>
        <v>0</v>
      </c>
      <c r="S50" s="297">
        <f t="shared" si="4"/>
        <v>0</v>
      </c>
      <c r="T50" s="474"/>
      <c r="U50" s="44"/>
    </row>
    <row r="51" spans="1:21" ht="33.950000000000003" customHeight="1" x14ac:dyDescent="0.25">
      <c r="A51" s="46"/>
      <c r="B51" s="141"/>
      <c r="C51" s="1027"/>
      <c r="D51" s="1028"/>
      <c r="E51" s="310"/>
      <c r="F51" s="233"/>
      <c r="G51" s="141"/>
      <c r="H51" s="242"/>
      <c r="I51" s="233"/>
      <c r="J51" s="455"/>
      <c r="K51" s="299"/>
      <c r="L51" s="413"/>
      <c r="M51" s="241"/>
      <c r="N51" s="195">
        <f t="shared" si="5"/>
        <v>1900</v>
      </c>
      <c r="O51" s="414">
        <f t="shared" si="2"/>
        <v>0</v>
      </c>
      <c r="P51" s="240"/>
      <c r="Q51" s="298">
        <f t="shared" si="6"/>
        <v>0</v>
      </c>
      <c r="R51" s="298">
        <f t="shared" si="3"/>
        <v>0</v>
      </c>
      <c r="S51" s="297">
        <f t="shared" si="4"/>
        <v>0</v>
      </c>
      <c r="T51" s="474"/>
      <c r="U51" s="44"/>
    </row>
    <row r="52" spans="1:21" ht="33.950000000000003" customHeight="1" x14ac:dyDescent="0.25">
      <c r="A52" s="46"/>
      <c r="B52" s="143"/>
      <c r="C52" s="1027"/>
      <c r="D52" s="1028"/>
      <c r="E52" s="310"/>
      <c r="F52" s="233"/>
      <c r="G52" s="141"/>
      <c r="H52" s="242"/>
      <c r="I52" s="233"/>
      <c r="J52" s="455"/>
      <c r="K52" s="299"/>
      <c r="L52" s="413"/>
      <c r="M52" s="241"/>
      <c r="N52" s="195">
        <f t="shared" si="5"/>
        <v>1900</v>
      </c>
      <c r="O52" s="414">
        <f t="shared" si="2"/>
        <v>0</v>
      </c>
      <c r="P52" s="240"/>
      <c r="Q52" s="298">
        <f t="shared" si="6"/>
        <v>0</v>
      </c>
      <c r="R52" s="298">
        <f t="shared" si="3"/>
        <v>0</v>
      </c>
      <c r="S52" s="297">
        <f t="shared" si="4"/>
        <v>0</v>
      </c>
      <c r="T52" s="474"/>
      <c r="U52" s="44"/>
    </row>
    <row r="53" spans="1:21" ht="33.950000000000003" customHeight="1" x14ac:dyDescent="0.25">
      <c r="A53" s="46"/>
      <c r="B53" s="143"/>
      <c r="C53" s="1027"/>
      <c r="D53" s="1028"/>
      <c r="E53" s="310"/>
      <c r="F53" s="233"/>
      <c r="G53" s="141"/>
      <c r="H53" s="242"/>
      <c r="I53" s="233"/>
      <c r="J53" s="455"/>
      <c r="K53" s="299"/>
      <c r="L53" s="413"/>
      <c r="M53" s="241"/>
      <c r="N53" s="195">
        <f t="shared" si="5"/>
        <v>1900</v>
      </c>
      <c r="O53" s="414">
        <f t="shared" si="2"/>
        <v>0</v>
      </c>
      <c r="P53" s="240"/>
      <c r="Q53" s="298">
        <f t="shared" si="6"/>
        <v>0</v>
      </c>
      <c r="R53" s="298">
        <f t="shared" si="3"/>
        <v>0</v>
      </c>
      <c r="S53" s="297">
        <f t="shared" si="4"/>
        <v>0</v>
      </c>
      <c r="T53" s="474"/>
      <c r="U53" s="44"/>
    </row>
    <row r="54" spans="1:21" ht="33.950000000000003" customHeight="1" x14ac:dyDescent="0.25">
      <c r="A54" s="46"/>
      <c r="B54" s="141"/>
      <c r="C54" s="1027"/>
      <c r="D54" s="1028"/>
      <c r="E54" s="310"/>
      <c r="F54" s="233"/>
      <c r="G54" s="141"/>
      <c r="H54" s="242"/>
      <c r="I54" s="233"/>
      <c r="J54" s="455"/>
      <c r="K54" s="299"/>
      <c r="L54" s="413"/>
      <c r="M54" s="241"/>
      <c r="N54" s="195">
        <f t="shared" si="5"/>
        <v>1900</v>
      </c>
      <c r="O54" s="414">
        <f t="shared" si="2"/>
        <v>0</v>
      </c>
      <c r="P54" s="240"/>
      <c r="Q54" s="298">
        <f t="shared" si="6"/>
        <v>0</v>
      </c>
      <c r="R54" s="298">
        <f t="shared" si="3"/>
        <v>0</v>
      </c>
      <c r="S54" s="297">
        <f t="shared" si="4"/>
        <v>0</v>
      </c>
      <c r="T54" s="474"/>
      <c r="U54" s="44"/>
    </row>
    <row r="55" spans="1:21" ht="33.950000000000003" customHeight="1" x14ac:dyDescent="0.25">
      <c r="A55" s="46"/>
      <c r="B55" s="143"/>
      <c r="C55" s="1027"/>
      <c r="D55" s="1028"/>
      <c r="E55" s="310"/>
      <c r="F55" s="233"/>
      <c r="G55" s="141"/>
      <c r="H55" s="242"/>
      <c r="I55" s="233"/>
      <c r="J55" s="455"/>
      <c r="K55" s="299"/>
      <c r="L55" s="413"/>
      <c r="M55" s="241"/>
      <c r="N55" s="195">
        <f t="shared" si="5"/>
        <v>1900</v>
      </c>
      <c r="O55" s="414">
        <f t="shared" si="2"/>
        <v>0</v>
      </c>
      <c r="P55" s="240"/>
      <c r="Q55" s="298">
        <f t="shared" si="6"/>
        <v>0</v>
      </c>
      <c r="R55" s="298">
        <f t="shared" si="3"/>
        <v>0</v>
      </c>
      <c r="S55" s="297">
        <f t="shared" si="4"/>
        <v>0</v>
      </c>
      <c r="T55" s="474"/>
      <c r="U55" s="44"/>
    </row>
    <row r="56" spans="1:21" ht="33.950000000000003" customHeight="1" x14ac:dyDescent="0.25">
      <c r="A56" s="46"/>
      <c r="B56" s="143"/>
      <c r="C56" s="1027"/>
      <c r="D56" s="1028"/>
      <c r="E56" s="310"/>
      <c r="F56" s="233"/>
      <c r="G56" s="141"/>
      <c r="H56" s="242"/>
      <c r="I56" s="233"/>
      <c r="J56" s="455"/>
      <c r="K56" s="299"/>
      <c r="L56" s="413"/>
      <c r="M56" s="241"/>
      <c r="N56" s="195">
        <f t="shared" si="5"/>
        <v>1900</v>
      </c>
      <c r="O56" s="414">
        <f t="shared" si="2"/>
        <v>0</v>
      </c>
      <c r="P56" s="240"/>
      <c r="Q56" s="298">
        <f t="shared" si="6"/>
        <v>0</v>
      </c>
      <c r="R56" s="298">
        <f t="shared" si="3"/>
        <v>0</v>
      </c>
      <c r="S56" s="297">
        <f t="shared" si="4"/>
        <v>0</v>
      </c>
      <c r="T56" s="474"/>
      <c r="U56" s="44"/>
    </row>
    <row r="57" spans="1:21" ht="33.950000000000003" customHeight="1" x14ac:dyDescent="0.25">
      <c r="A57" s="46"/>
      <c r="B57" s="141"/>
      <c r="C57" s="1027"/>
      <c r="D57" s="1028"/>
      <c r="E57" s="310"/>
      <c r="F57" s="233"/>
      <c r="G57" s="141"/>
      <c r="H57" s="242"/>
      <c r="I57" s="233"/>
      <c r="J57" s="455"/>
      <c r="K57" s="299"/>
      <c r="L57" s="413"/>
      <c r="M57" s="241"/>
      <c r="N57" s="195">
        <f t="shared" si="5"/>
        <v>1900</v>
      </c>
      <c r="O57" s="414">
        <f t="shared" si="2"/>
        <v>0</v>
      </c>
      <c r="P57" s="240"/>
      <c r="Q57" s="298">
        <f t="shared" si="6"/>
        <v>0</v>
      </c>
      <c r="R57" s="298">
        <f t="shared" si="3"/>
        <v>0</v>
      </c>
      <c r="S57" s="297">
        <f t="shared" si="4"/>
        <v>0</v>
      </c>
      <c r="T57" s="474"/>
      <c r="U57" s="44"/>
    </row>
    <row r="58" spans="1:21" ht="33.950000000000003" customHeight="1" x14ac:dyDescent="0.25">
      <c r="A58" s="46"/>
      <c r="B58" s="143"/>
      <c r="C58" s="1027"/>
      <c r="D58" s="1028"/>
      <c r="E58" s="310"/>
      <c r="F58" s="233"/>
      <c r="G58" s="141"/>
      <c r="H58" s="242"/>
      <c r="I58" s="233"/>
      <c r="J58" s="455"/>
      <c r="K58" s="299"/>
      <c r="L58" s="413"/>
      <c r="M58" s="241"/>
      <c r="N58" s="195">
        <f t="shared" si="5"/>
        <v>1900</v>
      </c>
      <c r="O58" s="414">
        <f t="shared" si="2"/>
        <v>0</v>
      </c>
      <c r="P58" s="240"/>
      <c r="Q58" s="298">
        <f t="shared" si="6"/>
        <v>0</v>
      </c>
      <c r="R58" s="298">
        <f t="shared" si="3"/>
        <v>0</v>
      </c>
      <c r="S58" s="297">
        <f t="shared" si="4"/>
        <v>0</v>
      </c>
      <c r="T58" s="474"/>
      <c r="U58" s="44"/>
    </row>
    <row r="59" spans="1:21" ht="33.950000000000003" customHeight="1" x14ac:dyDescent="0.25">
      <c r="A59" s="46"/>
      <c r="B59" s="143"/>
      <c r="C59" s="1027"/>
      <c r="D59" s="1028"/>
      <c r="E59" s="310"/>
      <c r="F59" s="233"/>
      <c r="G59" s="141"/>
      <c r="H59" s="242"/>
      <c r="I59" s="233"/>
      <c r="J59" s="455"/>
      <c r="K59" s="299"/>
      <c r="L59" s="413"/>
      <c r="M59" s="241"/>
      <c r="N59" s="195">
        <f t="shared" si="5"/>
        <v>1900</v>
      </c>
      <c r="O59" s="414">
        <f t="shared" si="2"/>
        <v>0</v>
      </c>
      <c r="P59" s="240"/>
      <c r="Q59" s="298">
        <f t="shared" si="6"/>
        <v>0</v>
      </c>
      <c r="R59" s="298">
        <f t="shared" si="3"/>
        <v>0</v>
      </c>
      <c r="S59" s="297">
        <f t="shared" si="4"/>
        <v>0</v>
      </c>
      <c r="T59" s="474"/>
      <c r="U59" s="44"/>
    </row>
    <row r="60" spans="1:21" ht="33.950000000000003" customHeight="1" x14ac:dyDescent="0.25">
      <c r="A60" s="46"/>
      <c r="B60" s="141"/>
      <c r="C60" s="1027"/>
      <c r="D60" s="1028"/>
      <c r="E60" s="310"/>
      <c r="F60" s="233"/>
      <c r="G60" s="141"/>
      <c r="H60" s="242"/>
      <c r="I60" s="233"/>
      <c r="J60" s="455"/>
      <c r="K60" s="299"/>
      <c r="L60" s="413"/>
      <c r="M60" s="241"/>
      <c r="N60" s="195">
        <f t="shared" si="5"/>
        <v>1900</v>
      </c>
      <c r="O60" s="414">
        <f t="shared" si="2"/>
        <v>0</v>
      </c>
      <c r="P60" s="240"/>
      <c r="Q60" s="298">
        <f t="shared" si="6"/>
        <v>0</v>
      </c>
      <c r="R60" s="298">
        <f t="shared" si="3"/>
        <v>0</v>
      </c>
      <c r="S60" s="297">
        <f t="shared" si="4"/>
        <v>0</v>
      </c>
      <c r="T60" s="474"/>
      <c r="U60" s="44"/>
    </row>
    <row r="61" spans="1:21" ht="33.950000000000003" customHeight="1" x14ac:dyDescent="0.25">
      <c r="A61" s="46"/>
      <c r="B61" s="143"/>
      <c r="C61" s="1027"/>
      <c r="D61" s="1028"/>
      <c r="E61" s="310"/>
      <c r="F61" s="233"/>
      <c r="G61" s="141"/>
      <c r="H61" s="242"/>
      <c r="I61" s="233"/>
      <c r="J61" s="455"/>
      <c r="K61" s="299"/>
      <c r="L61" s="413"/>
      <c r="M61" s="241"/>
      <c r="N61" s="195">
        <f t="shared" si="5"/>
        <v>1900</v>
      </c>
      <c r="O61" s="414">
        <f t="shared" si="2"/>
        <v>0</v>
      </c>
      <c r="P61" s="240"/>
      <c r="Q61" s="298">
        <f t="shared" si="6"/>
        <v>0</v>
      </c>
      <c r="R61" s="298">
        <f t="shared" si="3"/>
        <v>0</v>
      </c>
      <c r="S61" s="297">
        <f t="shared" si="4"/>
        <v>0</v>
      </c>
      <c r="T61" s="474"/>
      <c r="U61" s="44"/>
    </row>
    <row r="62" spans="1:21" ht="33.950000000000003" customHeight="1" x14ac:dyDescent="0.25">
      <c r="A62" s="46"/>
      <c r="B62" s="143"/>
      <c r="C62" s="1027"/>
      <c r="D62" s="1028"/>
      <c r="E62" s="310"/>
      <c r="F62" s="233"/>
      <c r="G62" s="141"/>
      <c r="H62" s="242"/>
      <c r="I62" s="233"/>
      <c r="J62" s="455"/>
      <c r="K62" s="299"/>
      <c r="L62" s="413"/>
      <c r="M62" s="241"/>
      <c r="N62" s="195">
        <f t="shared" si="5"/>
        <v>1900</v>
      </c>
      <c r="O62" s="414">
        <f t="shared" si="2"/>
        <v>0</v>
      </c>
      <c r="P62" s="240"/>
      <c r="Q62" s="298">
        <f t="shared" si="6"/>
        <v>0</v>
      </c>
      <c r="R62" s="298">
        <f t="shared" si="3"/>
        <v>0</v>
      </c>
      <c r="S62" s="297">
        <f t="shared" si="4"/>
        <v>0</v>
      </c>
      <c r="T62" s="474"/>
      <c r="U62" s="44"/>
    </row>
    <row r="63" spans="1:21" ht="33.950000000000003" customHeight="1" x14ac:dyDescent="0.25">
      <c r="A63" s="46"/>
      <c r="B63" s="141"/>
      <c r="C63" s="1027"/>
      <c r="D63" s="1028"/>
      <c r="E63" s="310"/>
      <c r="F63" s="233"/>
      <c r="G63" s="141"/>
      <c r="H63" s="242"/>
      <c r="I63" s="233"/>
      <c r="J63" s="455"/>
      <c r="K63" s="299"/>
      <c r="L63" s="413"/>
      <c r="M63" s="241"/>
      <c r="N63" s="195">
        <f t="shared" si="5"/>
        <v>1900</v>
      </c>
      <c r="O63" s="414">
        <f t="shared" si="2"/>
        <v>0</v>
      </c>
      <c r="P63" s="240"/>
      <c r="Q63" s="298">
        <f t="shared" si="6"/>
        <v>0</v>
      </c>
      <c r="R63" s="298">
        <f t="shared" si="3"/>
        <v>0</v>
      </c>
      <c r="S63" s="297">
        <f t="shared" si="4"/>
        <v>0</v>
      </c>
      <c r="T63" s="474"/>
      <c r="U63" s="44"/>
    </row>
    <row r="64" spans="1:21" ht="33.950000000000003" customHeight="1" x14ac:dyDescent="0.25">
      <c r="A64" s="46"/>
      <c r="B64" s="143"/>
      <c r="C64" s="1027"/>
      <c r="D64" s="1028"/>
      <c r="E64" s="310"/>
      <c r="F64" s="233"/>
      <c r="G64" s="141"/>
      <c r="H64" s="242"/>
      <c r="I64" s="233"/>
      <c r="J64" s="455"/>
      <c r="K64" s="299"/>
      <c r="L64" s="413"/>
      <c r="M64" s="241"/>
      <c r="N64" s="195">
        <f t="shared" si="5"/>
        <v>1900</v>
      </c>
      <c r="O64" s="414">
        <f t="shared" si="2"/>
        <v>0</v>
      </c>
      <c r="P64" s="240"/>
      <c r="Q64" s="298">
        <f t="shared" si="6"/>
        <v>0</v>
      </c>
      <c r="R64" s="298">
        <f t="shared" si="3"/>
        <v>0</v>
      </c>
      <c r="S64" s="297">
        <f t="shared" si="4"/>
        <v>0</v>
      </c>
      <c r="T64" s="474"/>
      <c r="U64" s="44"/>
    </row>
    <row r="65" spans="1:21" ht="33.950000000000003" customHeight="1" x14ac:dyDescent="0.25">
      <c r="A65" s="46"/>
      <c r="B65" s="143"/>
      <c r="C65" s="1027"/>
      <c r="D65" s="1028"/>
      <c r="E65" s="310"/>
      <c r="F65" s="233"/>
      <c r="G65" s="141"/>
      <c r="H65" s="242"/>
      <c r="I65" s="233"/>
      <c r="J65" s="455"/>
      <c r="K65" s="299"/>
      <c r="L65" s="413"/>
      <c r="M65" s="241"/>
      <c r="N65" s="195">
        <f t="shared" si="5"/>
        <v>1900</v>
      </c>
      <c r="O65" s="414">
        <f t="shared" si="2"/>
        <v>0</v>
      </c>
      <c r="P65" s="240"/>
      <c r="Q65" s="298">
        <f t="shared" si="6"/>
        <v>0</v>
      </c>
      <c r="R65" s="298">
        <f t="shared" si="3"/>
        <v>0</v>
      </c>
      <c r="S65" s="297">
        <f t="shared" si="4"/>
        <v>0</v>
      </c>
      <c r="T65" s="474"/>
      <c r="U65" s="44"/>
    </row>
    <row r="66" spans="1:21" ht="33.950000000000003" customHeight="1" x14ac:dyDescent="0.25">
      <c r="A66" s="46"/>
      <c r="B66" s="141"/>
      <c r="C66" s="1027"/>
      <c r="D66" s="1028"/>
      <c r="E66" s="310"/>
      <c r="F66" s="233"/>
      <c r="G66" s="141"/>
      <c r="H66" s="242"/>
      <c r="I66" s="233"/>
      <c r="J66" s="455"/>
      <c r="K66" s="299"/>
      <c r="L66" s="413"/>
      <c r="M66" s="241"/>
      <c r="N66" s="195">
        <f t="shared" si="5"/>
        <v>1900</v>
      </c>
      <c r="O66" s="414">
        <f t="shared" si="2"/>
        <v>0</v>
      </c>
      <c r="P66" s="240"/>
      <c r="Q66" s="298">
        <f t="shared" si="6"/>
        <v>0</v>
      </c>
      <c r="R66" s="298">
        <f t="shared" si="3"/>
        <v>0</v>
      </c>
      <c r="S66" s="297">
        <f t="shared" si="4"/>
        <v>0</v>
      </c>
      <c r="T66" s="474"/>
      <c r="U66" s="44"/>
    </row>
    <row r="67" spans="1:21" ht="33.950000000000003" customHeight="1" x14ac:dyDescent="0.25">
      <c r="A67" s="46"/>
      <c r="B67" s="143"/>
      <c r="C67" s="1027"/>
      <c r="D67" s="1028"/>
      <c r="E67" s="310"/>
      <c r="F67" s="233"/>
      <c r="G67" s="141"/>
      <c r="H67" s="242"/>
      <c r="I67" s="233"/>
      <c r="J67" s="455"/>
      <c r="K67" s="299"/>
      <c r="L67" s="413"/>
      <c r="M67" s="241"/>
      <c r="N67" s="195">
        <f t="shared" si="5"/>
        <v>1900</v>
      </c>
      <c r="O67" s="414">
        <f t="shared" si="2"/>
        <v>0</v>
      </c>
      <c r="P67" s="240"/>
      <c r="Q67" s="298">
        <f t="shared" si="6"/>
        <v>0</v>
      </c>
      <c r="R67" s="298">
        <f t="shared" si="3"/>
        <v>0</v>
      </c>
      <c r="S67" s="297">
        <f t="shared" si="4"/>
        <v>0</v>
      </c>
      <c r="T67" s="474"/>
      <c r="U67" s="44"/>
    </row>
    <row r="68" spans="1:21" ht="33.950000000000003" customHeight="1" x14ac:dyDescent="0.25">
      <c r="A68" s="46"/>
      <c r="B68" s="143"/>
      <c r="C68" s="1027"/>
      <c r="D68" s="1028"/>
      <c r="E68" s="310"/>
      <c r="F68" s="233"/>
      <c r="G68" s="141"/>
      <c r="H68" s="242"/>
      <c r="I68" s="233"/>
      <c r="J68" s="455"/>
      <c r="K68" s="299"/>
      <c r="L68" s="413"/>
      <c r="M68" s="241"/>
      <c r="N68" s="195">
        <f t="shared" si="5"/>
        <v>1900</v>
      </c>
      <c r="O68" s="414">
        <f t="shared" si="2"/>
        <v>0</v>
      </c>
      <c r="P68" s="240"/>
      <c r="Q68" s="298">
        <f t="shared" si="6"/>
        <v>0</v>
      </c>
      <c r="R68" s="298">
        <f t="shared" si="3"/>
        <v>0</v>
      </c>
      <c r="S68" s="297">
        <f t="shared" si="4"/>
        <v>0</v>
      </c>
      <c r="T68" s="474"/>
      <c r="U68" s="44"/>
    </row>
    <row r="69" spans="1:21" ht="33.950000000000003" customHeight="1" x14ac:dyDescent="0.25">
      <c r="A69" s="46"/>
      <c r="B69" s="141"/>
      <c r="C69" s="1027"/>
      <c r="D69" s="1028"/>
      <c r="E69" s="310"/>
      <c r="F69" s="233"/>
      <c r="G69" s="141"/>
      <c r="H69" s="242"/>
      <c r="I69" s="233"/>
      <c r="J69" s="455"/>
      <c r="K69" s="299"/>
      <c r="L69" s="413"/>
      <c r="M69" s="241"/>
      <c r="N69" s="195">
        <f t="shared" si="5"/>
        <v>1900</v>
      </c>
      <c r="O69" s="414">
        <f t="shared" si="2"/>
        <v>0</v>
      </c>
      <c r="P69" s="240"/>
      <c r="Q69" s="298">
        <f t="shared" si="6"/>
        <v>0</v>
      </c>
      <c r="R69" s="298">
        <f t="shared" si="3"/>
        <v>0</v>
      </c>
      <c r="S69" s="297">
        <f t="shared" si="4"/>
        <v>0</v>
      </c>
      <c r="T69" s="474"/>
      <c r="U69" s="44"/>
    </row>
    <row r="70" spans="1:21" ht="33.950000000000003" customHeight="1" x14ac:dyDescent="0.25">
      <c r="A70" s="46"/>
      <c r="B70" s="143"/>
      <c r="C70" s="1027"/>
      <c r="D70" s="1028"/>
      <c r="E70" s="310"/>
      <c r="F70" s="233"/>
      <c r="G70" s="141"/>
      <c r="H70" s="242"/>
      <c r="I70" s="233"/>
      <c r="J70" s="455"/>
      <c r="K70" s="299"/>
      <c r="L70" s="413"/>
      <c r="M70" s="241"/>
      <c r="N70" s="195">
        <f t="shared" si="5"/>
        <v>1900</v>
      </c>
      <c r="O70" s="414">
        <f t="shared" si="2"/>
        <v>0</v>
      </c>
      <c r="P70" s="240"/>
      <c r="Q70" s="298">
        <f t="shared" si="6"/>
        <v>0</v>
      </c>
      <c r="R70" s="298">
        <f t="shared" si="3"/>
        <v>0</v>
      </c>
      <c r="S70" s="297">
        <f t="shared" si="4"/>
        <v>0</v>
      </c>
      <c r="T70" s="474"/>
      <c r="U70" s="44"/>
    </row>
    <row r="71" spans="1:21" ht="33.950000000000003" customHeight="1" x14ac:dyDescent="0.25">
      <c r="A71" s="46"/>
      <c r="B71" s="143"/>
      <c r="C71" s="1027"/>
      <c r="D71" s="1028"/>
      <c r="E71" s="310"/>
      <c r="F71" s="233"/>
      <c r="G71" s="141"/>
      <c r="H71" s="242"/>
      <c r="I71" s="233"/>
      <c r="J71" s="455"/>
      <c r="K71" s="299"/>
      <c r="L71" s="413"/>
      <c r="M71" s="241"/>
      <c r="N71" s="195">
        <f t="shared" si="5"/>
        <v>1900</v>
      </c>
      <c r="O71" s="414">
        <f t="shared" si="2"/>
        <v>0</v>
      </c>
      <c r="P71" s="240"/>
      <c r="Q71" s="298">
        <f t="shared" si="6"/>
        <v>0</v>
      </c>
      <c r="R71" s="298">
        <f t="shared" si="3"/>
        <v>0</v>
      </c>
      <c r="S71" s="297">
        <f t="shared" si="4"/>
        <v>0</v>
      </c>
      <c r="T71" s="474"/>
      <c r="U71" s="44"/>
    </row>
    <row r="72" spans="1:21" ht="33.950000000000003" customHeight="1" x14ac:dyDescent="0.25">
      <c r="A72" s="46"/>
      <c r="B72" s="141"/>
      <c r="C72" s="1027"/>
      <c r="D72" s="1028"/>
      <c r="E72" s="310"/>
      <c r="F72" s="233"/>
      <c r="G72" s="141"/>
      <c r="H72" s="242"/>
      <c r="I72" s="233"/>
      <c r="J72" s="455"/>
      <c r="K72" s="299"/>
      <c r="L72" s="413"/>
      <c r="M72" s="241"/>
      <c r="N72" s="195">
        <f t="shared" si="5"/>
        <v>1900</v>
      </c>
      <c r="O72" s="414">
        <f t="shared" si="2"/>
        <v>0</v>
      </c>
      <c r="P72" s="240"/>
      <c r="Q72" s="298">
        <f t="shared" si="6"/>
        <v>0</v>
      </c>
      <c r="R72" s="298">
        <f t="shared" si="3"/>
        <v>0</v>
      </c>
      <c r="S72" s="297">
        <f t="shared" si="4"/>
        <v>0</v>
      </c>
      <c r="T72" s="474"/>
      <c r="U72" s="44"/>
    </row>
    <row r="73" spans="1:21" ht="33.950000000000003" customHeight="1" x14ac:dyDescent="0.25">
      <c r="A73" s="46"/>
      <c r="B73" s="143"/>
      <c r="C73" s="1027"/>
      <c r="D73" s="1028"/>
      <c r="E73" s="310"/>
      <c r="F73" s="233"/>
      <c r="G73" s="141"/>
      <c r="H73" s="242"/>
      <c r="I73" s="233"/>
      <c r="J73" s="455"/>
      <c r="K73" s="299"/>
      <c r="L73" s="413"/>
      <c r="M73" s="241"/>
      <c r="N73" s="195">
        <f t="shared" si="5"/>
        <v>1900</v>
      </c>
      <c r="O73" s="414">
        <f t="shared" si="2"/>
        <v>0</v>
      </c>
      <c r="P73" s="240"/>
      <c r="Q73" s="298">
        <f t="shared" si="6"/>
        <v>0</v>
      </c>
      <c r="R73" s="298">
        <f t="shared" si="3"/>
        <v>0</v>
      </c>
      <c r="S73" s="297">
        <f t="shared" si="4"/>
        <v>0</v>
      </c>
      <c r="T73" s="474"/>
      <c r="U73" s="44"/>
    </row>
    <row r="74" spans="1:21" ht="33.950000000000003" customHeight="1" x14ac:dyDescent="0.25">
      <c r="A74" s="46"/>
      <c r="B74" s="143"/>
      <c r="C74" s="1027"/>
      <c r="D74" s="1028"/>
      <c r="E74" s="310"/>
      <c r="F74" s="233"/>
      <c r="G74" s="141"/>
      <c r="H74" s="242"/>
      <c r="I74" s="233"/>
      <c r="J74" s="455"/>
      <c r="K74" s="299"/>
      <c r="L74" s="413"/>
      <c r="M74" s="241"/>
      <c r="N74" s="195">
        <f t="shared" si="5"/>
        <v>1900</v>
      </c>
      <c r="O74" s="414">
        <f t="shared" si="2"/>
        <v>0</v>
      </c>
      <c r="P74" s="240"/>
      <c r="Q74" s="298">
        <f t="shared" si="6"/>
        <v>0</v>
      </c>
      <c r="R74" s="298">
        <f t="shared" si="3"/>
        <v>0</v>
      </c>
      <c r="S74" s="297">
        <f t="shared" si="4"/>
        <v>0</v>
      </c>
      <c r="T74" s="474"/>
      <c r="U74" s="44"/>
    </row>
    <row r="75" spans="1:21" ht="33.950000000000003" customHeight="1" x14ac:dyDescent="0.25">
      <c r="A75" s="46"/>
      <c r="B75" s="141"/>
      <c r="C75" s="1027"/>
      <c r="D75" s="1028"/>
      <c r="E75" s="310"/>
      <c r="F75" s="233"/>
      <c r="G75" s="141"/>
      <c r="H75" s="242"/>
      <c r="I75" s="233"/>
      <c r="J75" s="455"/>
      <c r="K75" s="299"/>
      <c r="L75" s="413"/>
      <c r="M75" s="241"/>
      <c r="N75" s="195">
        <f t="shared" si="5"/>
        <v>1900</v>
      </c>
      <c r="O75" s="414">
        <f t="shared" si="2"/>
        <v>0</v>
      </c>
      <c r="P75" s="240"/>
      <c r="Q75" s="298">
        <f t="shared" si="6"/>
        <v>0</v>
      </c>
      <c r="R75" s="298">
        <f t="shared" si="3"/>
        <v>0</v>
      </c>
      <c r="S75" s="297">
        <f t="shared" si="4"/>
        <v>0</v>
      </c>
      <c r="T75" s="474"/>
      <c r="U75" s="44"/>
    </row>
    <row r="76" spans="1:21" ht="33.950000000000003" customHeight="1" x14ac:dyDescent="0.25">
      <c r="A76" s="46"/>
      <c r="B76" s="143"/>
      <c r="C76" s="1027"/>
      <c r="D76" s="1028"/>
      <c r="E76" s="310"/>
      <c r="F76" s="233"/>
      <c r="G76" s="141"/>
      <c r="H76" s="242"/>
      <c r="I76" s="233"/>
      <c r="J76" s="455"/>
      <c r="K76" s="299"/>
      <c r="L76" s="413"/>
      <c r="M76" s="241"/>
      <c r="N76" s="195">
        <f t="shared" ref="N76:N107" si="7">YEAR(M76)</f>
        <v>1900</v>
      </c>
      <c r="O76" s="414">
        <f t="shared" si="2"/>
        <v>0</v>
      </c>
      <c r="P76" s="240"/>
      <c r="Q76" s="298">
        <f t="shared" ref="Q76:Q107" si="8">P76/12</f>
        <v>0</v>
      </c>
      <c r="R76" s="298">
        <f t="shared" si="3"/>
        <v>0</v>
      </c>
      <c r="S76" s="297">
        <f t="shared" si="4"/>
        <v>0</v>
      </c>
      <c r="T76" s="474"/>
      <c r="U76" s="44"/>
    </row>
    <row r="77" spans="1:21" ht="33.950000000000003" customHeight="1" x14ac:dyDescent="0.25">
      <c r="A77" s="46"/>
      <c r="B77" s="143"/>
      <c r="C77" s="1027"/>
      <c r="D77" s="1028"/>
      <c r="E77" s="310"/>
      <c r="F77" s="233"/>
      <c r="G77" s="141"/>
      <c r="H77" s="242"/>
      <c r="I77" s="233"/>
      <c r="J77" s="455"/>
      <c r="K77" s="299"/>
      <c r="L77" s="413"/>
      <c r="M77" s="241"/>
      <c r="N77" s="195">
        <f t="shared" si="7"/>
        <v>1900</v>
      </c>
      <c r="O77" s="414">
        <f t="shared" ref="O77:O140" si="9">VLOOKUP(N77,$U$13:$V$34,2,FALSE)</f>
        <v>0</v>
      </c>
      <c r="P77" s="240"/>
      <c r="Q77" s="298">
        <f t="shared" si="8"/>
        <v>0</v>
      </c>
      <c r="R77" s="298">
        <f t="shared" ref="R77:R140" si="10">IF(Q77&gt;=30,"30",IF(Q77&gt;=0,Q77))</f>
        <v>0</v>
      </c>
      <c r="S77" s="297">
        <f t="shared" ref="S77:S140" si="11">R77*5*O77</f>
        <v>0</v>
      </c>
      <c r="T77" s="474"/>
      <c r="U77" s="44"/>
    </row>
    <row r="78" spans="1:21" ht="33.950000000000003" customHeight="1" x14ac:dyDescent="0.25">
      <c r="A78" s="46"/>
      <c r="B78" s="141"/>
      <c r="C78" s="1027"/>
      <c r="D78" s="1028"/>
      <c r="E78" s="310"/>
      <c r="F78" s="233"/>
      <c r="G78" s="141"/>
      <c r="H78" s="242"/>
      <c r="I78" s="233"/>
      <c r="J78" s="455"/>
      <c r="K78" s="299"/>
      <c r="L78" s="413"/>
      <c r="M78" s="241"/>
      <c r="N78" s="195">
        <f t="shared" si="7"/>
        <v>1900</v>
      </c>
      <c r="O78" s="414">
        <f t="shared" si="9"/>
        <v>0</v>
      </c>
      <c r="P78" s="240"/>
      <c r="Q78" s="298">
        <f t="shared" si="8"/>
        <v>0</v>
      </c>
      <c r="R78" s="298">
        <f t="shared" si="10"/>
        <v>0</v>
      </c>
      <c r="S78" s="297">
        <f t="shared" si="11"/>
        <v>0</v>
      </c>
      <c r="T78" s="474"/>
      <c r="U78" s="44"/>
    </row>
    <row r="79" spans="1:21" ht="33.950000000000003" customHeight="1" x14ac:dyDescent="0.25">
      <c r="A79" s="46"/>
      <c r="B79" s="143"/>
      <c r="C79" s="1027"/>
      <c r="D79" s="1028"/>
      <c r="E79" s="310"/>
      <c r="F79" s="233"/>
      <c r="G79" s="141"/>
      <c r="H79" s="242"/>
      <c r="I79" s="233"/>
      <c r="J79" s="455"/>
      <c r="K79" s="299"/>
      <c r="L79" s="413"/>
      <c r="M79" s="241"/>
      <c r="N79" s="195">
        <f t="shared" si="7"/>
        <v>1900</v>
      </c>
      <c r="O79" s="414">
        <f t="shared" si="9"/>
        <v>0</v>
      </c>
      <c r="P79" s="240"/>
      <c r="Q79" s="298">
        <f t="shared" si="8"/>
        <v>0</v>
      </c>
      <c r="R79" s="298">
        <f t="shared" si="10"/>
        <v>0</v>
      </c>
      <c r="S79" s="297">
        <f t="shared" si="11"/>
        <v>0</v>
      </c>
      <c r="T79" s="474"/>
      <c r="U79" s="44"/>
    </row>
    <row r="80" spans="1:21" ht="33.950000000000003" customHeight="1" x14ac:dyDescent="0.25">
      <c r="A80" s="46"/>
      <c r="B80" s="143"/>
      <c r="C80" s="1027"/>
      <c r="D80" s="1028"/>
      <c r="E80" s="310"/>
      <c r="F80" s="233"/>
      <c r="G80" s="141"/>
      <c r="H80" s="242"/>
      <c r="I80" s="233"/>
      <c r="J80" s="455"/>
      <c r="K80" s="299"/>
      <c r="L80" s="413"/>
      <c r="M80" s="241"/>
      <c r="N80" s="195">
        <f t="shared" si="7"/>
        <v>1900</v>
      </c>
      <c r="O80" s="414">
        <f t="shared" si="9"/>
        <v>0</v>
      </c>
      <c r="P80" s="240"/>
      <c r="Q80" s="298">
        <f t="shared" si="8"/>
        <v>0</v>
      </c>
      <c r="R80" s="298">
        <f t="shared" si="10"/>
        <v>0</v>
      </c>
      <c r="S80" s="297">
        <f t="shared" si="11"/>
        <v>0</v>
      </c>
      <c r="T80" s="474"/>
      <c r="U80" s="44"/>
    </row>
    <row r="81" spans="1:21" ht="33.950000000000003" customHeight="1" x14ac:dyDescent="0.25">
      <c r="A81" s="46"/>
      <c r="B81" s="141"/>
      <c r="C81" s="1027"/>
      <c r="D81" s="1028"/>
      <c r="E81" s="310"/>
      <c r="F81" s="233"/>
      <c r="G81" s="141"/>
      <c r="H81" s="242"/>
      <c r="I81" s="233"/>
      <c r="J81" s="455"/>
      <c r="K81" s="299"/>
      <c r="L81" s="413"/>
      <c r="M81" s="241"/>
      <c r="N81" s="195">
        <f t="shared" si="7"/>
        <v>1900</v>
      </c>
      <c r="O81" s="414">
        <f t="shared" si="9"/>
        <v>0</v>
      </c>
      <c r="P81" s="240"/>
      <c r="Q81" s="298">
        <f t="shared" si="8"/>
        <v>0</v>
      </c>
      <c r="R81" s="298">
        <f t="shared" si="10"/>
        <v>0</v>
      </c>
      <c r="S81" s="297">
        <f t="shared" si="11"/>
        <v>0</v>
      </c>
      <c r="T81" s="474"/>
      <c r="U81" s="44"/>
    </row>
    <row r="82" spans="1:21" ht="33.950000000000003" customHeight="1" x14ac:dyDescent="0.25">
      <c r="A82" s="46"/>
      <c r="B82" s="143"/>
      <c r="C82" s="1027"/>
      <c r="D82" s="1028"/>
      <c r="E82" s="310"/>
      <c r="F82" s="233"/>
      <c r="G82" s="141"/>
      <c r="H82" s="242"/>
      <c r="I82" s="233"/>
      <c r="J82" s="455"/>
      <c r="K82" s="299"/>
      <c r="L82" s="413"/>
      <c r="M82" s="241"/>
      <c r="N82" s="195">
        <f t="shared" si="7"/>
        <v>1900</v>
      </c>
      <c r="O82" s="414">
        <f t="shared" si="9"/>
        <v>0</v>
      </c>
      <c r="P82" s="240"/>
      <c r="Q82" s="298">
        <f t="shared" si="8"/>
        <v>0</v>
      </c>
      <c r="R82" s="298">
        <f t="shared" si="10"/>
        <v>0</v>
      </c>
      <c r="S82" s="297">
        <f t="shared" si="11"/>
        <v>0</v>
      </c>
      <c r="T82" s="474"/>
      <c r="U82" s="44"/>
    </row>
    <row r="83" spans="1:21" ht="33.950000000000003" customHeight="1" x14ac:dyDescent="0.25">
      <c r="A83" s="46"/>
      <c r="B83" s="143"/>
      <c r="C83" s="1027"/>
      <c r="D83" s="1028"/>
      <c r="E83" s="310"/>
      <c r="F83" s="233"/>
      <c r="G83" s="141"/>
      <c r="H83" s="242"/>
      <c r="I83" s="233"/>
      <c r="J83" s="455"/>
      <c r="K83" s="299"/>
      <c r="L83" s="413"/>
      <c r="M83" s="241"/>
      <c r="N83" s="195">
        <f t="shared" si="7"/>
        <v>1900</v>
      </c>
      <c r="O83" s="414">
        <f t="shared" si="9"/>
        <v>0</v>
      </c>
      <c r="P83" s="240"/>
      <c r="Q83" s="298">
        <f t="shared" si="8"/>
        <v>0</v>
      </c>
      <c r="R83" s="298">
        <f t="shared" si="10"/>
        <v>0</v>
      </c>
      <c r="S83" s="297">
        <f t="shared" si="11"/>
        <v>0</v>
      </c>
      <c r="T83" s="474"/>
      <c r="U83" s="44"/>
    </row>
    <row r="84" spans="1:21" ht="33.950000000000003" customHeight="1" x14ac:dyDescent="0.25">
      <c r="A84" s="46"/>
      <c r="B84" s="141"/>
      <c r="C84" s="1027"/>
      <c r="D84" s="1028"/>
      <c r="E84" s="310"/>
      <c r="F84" s="233"/>
      <c r="G84" s="141"/>
      <c r="H84" s="242"/>
      <c r="I84" s="233"/>
      <c r="J84" s="455"/>
      <c r="K84" s="299"/>
      <c r="L84" s="413"/>
      <c r="M84" s="241"/>
      <c r="N84" s="195">
        <f t="shared" si="7"/>
        <v>1900</v>
      </c>
      <c r="O84" s="414">
        <f t="shared" si="9"/>
        <v>0</v>
      </c>
      <c r="P84" s="240"/>
      <c r="Q84" s="298">
        <f t="shared" si="8"/>
        <v>0</v>
      </c>
      <c r="R84" s="298">
        <f t="shared" si="10"/>
        <v>0</v>
      </c>
      <c r="S84" s="297">
        <f t="shared" si="11"/>
        <v>0</v>
      </c>
      <c r="T84" s="474"/>
      <c r="U84" s="44"/>
    </row>
    <row r="85" spans="1:21" ht="33.950000000000003" customHeight="1" x14ac:dyDescent="0.25">
      <c r="A85" s="46"/>
      <c r="B85" s="143"/>
      <c r="C85" s="1027"/>
      <c r="D85" s="1028"/>
      <c r="E85" s="310"/>
      <c r="F85" s="233"/>
      <c r="G85" s="141"/>
      <c r="H85" s="242"/>
      <c r="I85" s="233"/>
      <c r="J85" s="455"/>
      <c r="K85" s="299"/>
      <c r="L85" s="413"/>
      <c r="M85" s="241"/>
      <c r="N85" s="195">
        <f t="shared" si="7"/>
        <v>1900</v>
      </c>
      <c r="O85" s="414">
        <f t="shared" si="9"/>
        <v>0</v>
      </c>
      <c r="P85" s="240"/>
      <c r="Q85" s="298">
        <f t="shared" si="8"/>
        <v>0</v>
      </c>
      <c r="R85" s="298">
        <f t="shared" si="10"/>
        <v>0</v>
      </c>
      <c r="S85" s="297">
        <f t="shared" si="11"/>
        <v>0</v>
      </c>
      <c r="T85" s="474"/>
      <c r="U85" s="44"/>
    </row>
    <row r="86" spans="1:21" ht="33.950000000000003" customHeight="1" x14ac:dyDescent="0.25">
      <c r="A86" s="46"/>
      <c r="B86" s="143"/>
      <c r="C86" s="1027"/>
      <c r="D86" s="1028"/>
      <c r="E86" s="310"/>
      <c r="F86" s="233"/>
      <c r="G86" s="141"/>
      <c r="H86" s="242"/>
      <c r="I86" s="233"/>
      <c r="J86" s="455"/>
      <c r="K86" s="299"/>
      <c r="L86" s="413"/>
      <c r="M86" s="241"/>
      <c r="N86" s="195">
        <f t="shared" si="7"/>
        <v>1900</v>
      </c>
      <c r="O86" s="414">
        <f t="shared" si="9"/>
        <v>0</v>
      </c>
      <c r="P86" s="240"/>
      <c r="Q86" s="298">
        <f t="shared" si="8"/>
        <v>0</v>
      </c>
      <c r="R86" s="298">
        <f t="shared" si="10"/>
        <v>0</v>
      </c>
      <c r="S86" s="297">
        <f t="shared" si="11"/>
        <v>0</v>
      </c>
      <c r="T86" s="474"/>
      <c r="U86" s="44"/>
    </row>
    <row r="87" spans="1:21" ht="33.950000000000003" customHeight="1" x14ac:dyDescent="0.25">
      <c r="A87" s="46"/>
      <c r="B87" s="141"/>
      <c r="C87" s="1027"/>
      <c r="D87" s="1028"/>
      <c r="E87" s="310"/>
      <c r="F87" s="233"/>
      <c r="G87" s="141"/>
      <c r="H87" s="242"/>
      <c r="I87" s="233"/>
      <c r="J87" s="455"/>
      <c r="K87" s="299"/>
      <c r="L87" s="413"/>
      <c r="M87" s="241"/>
      <c r="N87" s="195">
        <f t="shared" si="7"/>
        <v>1900</v>
      </c>
      <c r="O87" s="414">
        <f t="shared" si="9"/>
        <v>0</v>
      </c>
      <c r="P87" s="240"/>
      <c r="Q87" s="298">
        <f t="shared" si="8"/>
        <v>0</v>
      </c>
      <c r="R87" s="298">
        <f t="shared" si="10"/>
        <v>0</v>
      </c>
      <c r="S87" s="297">
        <f t="shared" si="11"/>
        <v>0</v>
      </c>
      <c r="T87" s="474"/>
      <c r="U87" s="44"/>
    </row>
    <row r="88" spans="1:21" ht="33.950000000000003" customHeight="1" x14ac:dyDescent="0.25">
      <c r="A88" s="46"/>
      <c r="B88" s="143"/>
      <c r="C88" s="1027"/>
      <c r="D88" s="1028"/>
      <c r="E88" s="310"/>
      <c r="F88" s="233"/>
      <c r="G88" s="141"/>
      <c r="H88" s="242"/>
      <c r="I88" s="233"/>
      <c r="J88" s="455"/>
      <c r="K88" s="299"/>
      <c r="L88" s="413"/>
      <c r="M88" s="241"/>
      <c r="N88" s="195">
        <f t="shared" si="7"/>
        <v>1900</v>
      </c>
      <c r="O88" s="414">
        <f t="shared" si="9"/>
        <v>0</v>
      </c>
      <c r="P88" s="240"/>
      <c r="Q88" s="298">
        <f t="shared" si="8"/>
        <v>0</v>
      </c>
      <c r="R88" s="298">
        <f t="shared" si="10"/>
        <v>0</v>
      </c>
      <c r="S88" s="297">
        <f t="shared" si="11"/>
        <v>0</v>
      </c>
      <c r="T88" s="474"/>
      <c r="U88" s="44"/>
    </row>
    <row r="89" spans="1:21" ht="33.950000000000003" customHeight="1" x14ac:dyDescent="0.25">
      <c r="A89" s="46"/>
      <c r="B89" s="143"/>
      <c r="C89" s="1027"/>
      <c r="D89" s="1028"/>
      <c r="E89" s="310"/>
      <c r="F89" s="233"/>
      <c r="G89" s="141"/>
      <c r="H89" s="242"/>
      <c r="I89" s="233"/>
      <c r="J89" s="455"/>
      <c r="K89" s="299"/>
      <c r="L89" s="413"/>
      <c r="M89" s="241"/>
      <c r="N89" s="195">
        <f t="shared" si="7"/>
        <v>1900</v>
      </c>
      <c r="O89" s="414">
        <f t="shared" si="9"/>
        <v>0</v>
      </c>
      <c r="P89" s="240"/>
      <c r="Q89" s="298">
        <f t="shared" si="8"/>
        <v>0</v>
      </c>
      <c r="R89" s="298">
        <f t="shared" si="10"/>
        <v>0</v>
      </c>
      <c r="S89" s="297">
        <f t="shared" si="11"/>
        <v>0</v>
      </c>
      <c r="T89" s="474"/>
      <c r="U89" s="44"/>
    </row>
    <row r="90" spans="1:21" ht="33.950000000000003" customHeight="1" x14ac:dyDescent="0.25">
      <c r="A90" s="46"/>
      <c r="B90" s="141"/>
      <c r="C90" s="1027"/>
      <c r="D90" s="1028"/>
      <c r="E90" s="310"/>
      <c r="F90" s="233"/>
      <c r="G90" s="141"/>
      <c r="H90" s="242"/>
      <c r="I90" s="233"/>
      <c r="J90" s="455"/>
      <c r="K90" s="299"/>
      <c r="L90" s="413"/>
      <c r="M90" s="241"/>
      <c r="N90" s="195">
        <f t="shared" si="7"/>
        <v>1900</v>
      </c>
      <c r="O90" s="414">
        <f t="shared" si="9"/>
        <v>0</v>
      </c>
      <c r="P90" s="240"/>
      <c r="Q90" s="298">
        <f t="shared" si="8"/>
        <v>0</v>
      </c>
      <c r="R90" s="298">
        <f t="shared" si="10"/>
        <v>0</v>
      </c>
      <c r="S90" s="297">
        <f t="shared" si="11"/>
        <v>0</v>
      </c>
      <c r="T90" s="474"/>
      <c r="U90" s="44"/>
    </row>
    <row r="91" spans="1:21" ht="33.950000000000003" customHeight="1" x14ac:dyDescent="0.25">
      <c r="A91" s="46"/>
      <c r="B91" s="143"/>
      <c r="C91" s="1027"/>
      <c r="D91" s="1028"/>
      <c r="E91" s="310"/>
      <c r="F91" s="233"/>
      <c r="G91" s="141"/>
      <c r="H91" s="242"/>
      <c r="I91" s="233"/>
      <c r="J91" s="455"/>
      <c r="K91" s="299"/>
      <c r="L91" s="413"/>
      <c r="M91" s="241"/>
      <c r="N91" s="195">
        <f t="shared" si="7"/>
        <v>1900</v>
      </c>
      <c r="O91" s="414">
        <f t="shared" si="9"/>
        <v>0</v>
      </c>
      <c r="P91" s="240"/>
      <c r="Q91" s="298">
        <f t="shared" si="8"/>
        <v>0</v>
      </c>
      <c r="R91" s="298">
        <f t="shared" si="10"/>
        <v>0</v>
      </c>
      <c r="S91" s="297">
        <f t="shared" si="11"/>
        <v>0</v>
      </c>
      <c r="T91" s="474"/>
      <c r="U91" s="44"/>
    </row>
    <row r="92" spans="1:21" ht="33.950000000000003" customHeight="1" x14ac:dyDescent="0.25">
      <c r="A92" s="46"/>
      <c r="B92" s="143"/>
      <c r="C92" s="1027"/>
      <c r="D92" s="1028"/>
      <c r="E92" s="310"/>
      <c r="F92" s="233"/>
      <c r="G92" s="141"/>
      <c r="H92" s="242"/>
      <c r="I92" s="233"/>
      <c r="J92" s="455"/>
      <c r="K92" s="299"/>
      <c r="L92" s="413"/>
      <c r="M92" s="241"/>
      <c r="N92" s="195">
        <f t="shared" si="7"/>
        <v>1900</v>
      </c>
      <c r="O92" s="414">
        <f t="shared" si="9"/>
        <v>0</v>
      </c>
      <c r="P92" s="240"/>
      <c r="Q92" s="298">
        <f t="shared" si="8"/>
        <v>0</v>
      </c>
      <c r="R92" s="298">
        <f t="shared" si="10"/>
        <v>0</v>
      </c>
      <c r="S92" s="297">
        <f t="shared" si="11"/>
        <v>0</v>
      </c>
      <c r="T92" s="474"/>
      <c r="U92" s="44"/>
    </row>
    <row r="93" spans="1:21" ht="33.950000000000003" customHeight="1" x14ac:dyDescent="0.25">
      <c r="A93" s="46"/>
      <c r="B93" s="141"/>
      <c r="C93" s="1027"/>
      <c r="D93" s="1028"/>
      <c r="E93" s="310"/>
      <c r="F93" s="233"/>
      <c r="G93" s="141"/>
      <c r="H93" s="242"/>
      <c r="I93" s="233"/>
      <c r="J93" s="455"/>
      <c r="K93" s="299"/>
      <c r="L93" s="413"/>
      <c r="M93" s="241"/>
      <c r="N93" s="195">
        <f t="shared" si="7"/>
        <v>1900</v>
      </c>
      <c r="O93" s="414">
        <f t="shared" si="9"/>
        <v>0</v>
      </c>
      <c r="P93" s="240"/>
      <c r="Q93" s="298">
        <f t="shared" si="8"/>
        <v>0</v>
      </c>
      <c r="R93" s="298">
        <f t="shared" si="10"/>
        <v>0</v>
      </c>
      <c r="S93" s="297">
        <f t="shared" si="11"/>
        <v>0</v>
      </c>
      <c r="T93" s="474"/>
      <c r="U93" s="44"/>
    </row>
    <row r="94" spans="1:21" ht="33.950000000000003" customHeight="1" x14ac:dyDescent="0.25">
      <c r="A94" s="46"/>
      <c r="B94" s="143"/>
      <c r="C94" s="1027"/>
      <c r="D94" s="1028"/>
      <c r="E94" s="310"/>
      <c r="F94" s="233"/>
      <c r="G94" s="141"/>
      <c r="H94" s="242"/>
      <c r="I94" s="233"/>
      <c r="J94" s="455"/>
      <c r="K94" s="299"/>
      <c r="L94" s="413"/>
      <c r="M94" s="241"/>
      <c r="N94" s="195">
        <f t="shared" si="7"/>
        <v>1900</v>
      </c>
      <c r="O94" s="414">
        <f t="shared" si="9"/>
        <v>0</v>
      </c>
      <c r="P94" s="240"/>
      <c r="Q94" s="298">
        <f t="shared" si="8"/>
        <v>0</v>
      </c>
      <c r="R94" s="298">
        <f t="shared" si="10"/>
        <v>0</v>
      </c>
      <c r="S94" s="297">
        <f t="shared" si="11"/>
        <v>0</v>
      </c>
      <c r="T94" s="474"/>
      <c r="U94" s="44"/>
    </row>
    <row r="95" spans="1:21" ht="33.950000000000003" customHeight="1" x14ac:dyDescent="0.25">
      <c r="A95" s="46"/>
      <c r="B95" s="143"/>
      <c r="C95" s="1027"/>
      <c r="D95" s="1028"/>
      <c r="E95" s="310"/>
      <c r="F95" s="233"/>
      <c r="G95" s="141"/>
      <c r="H95" s="242"/>
      <c r="I95" s="233"/>
      <c r="J95" s="455"/>
      <c r="K95" s="299"/>
      <c r="L95" s="413"/>
      <c r="M95" s="241"/>
      <c r="N95" s="195">
        <f t="shared" si="7"/>
        <v>1900</v>
      </c>
      <c r="O95" s="414">
        <f t="shared" si="9"/>
        <v>0</v>
      </c>
      <c r="P95" s="240"/>
      <c r="Q95" s="298">
        <f t="shared" si="8"/>
        <v>0</v>
      </c>
      <c r="R95" s="298">
        <f t="shared" si="10"/>
        <v>0</v>
      </c>
      <c r="S95" s="297">
        <f t="shared" si="11"/>
        <v>0</v>
      </c>
      <c r="T95" s="474"/>
      <c r="U95" s="44"/>
    </row>
    <row r="96" spans="1:21" ht="33.950000000000003" customHeight="1" x14ac:dyDescent="0.25">
      <c r="A96" s="46"/>
      <c r="B96" s="141"/>
      <c r="C96" s="1027"/>
      <c r="D96" s="1028"/>
      <c r="E96" s="310"/>
      <c r="F96" s="233"/>
      <c r="G96" s="141"/>
      <c r="H96" s="242"/>
      <c r="I96" s="233"/>
      <c r="J96" s="455"/>
      <c r="K96" s="299"/>
      <c r="L96" s="413"/>
      <c r="M96" s="241"/>
      <c r="N96" s="195">
        <f t="shared" si="7"/>
        <v>1900</v>
      </c>
      <c r="O96" s="414">
        <f t="shared" si="9"/>
        <v>0</v>
      </c>
      <c r="P96" s="240"/>
      <c r="Q96" s="298">
        <f t="shared" si="8"/>
        <v>0</v>
      </c>
      <c r="R96" s="298">
        <f t="shared" si="10"/>
        <v>0</v>
      </c>
      <c r="S96" s="297">
        <f t="shared" si="11"/>
        <v>0</v>
      </c>
      <c r="T96" s="474"/>
      <c r="U96" s="44"/>
    </row>
    <row r="97" spans="1:21" ht="33.950000000000003" customHeight="1" x14ac:dyDescent="0.25">
      <c r="A97" s="46"/>
      <c r="B97" s="143"/>
      <c r="C97" s="1027"/>
      <c r="D97" s="1028"/>
      <c r="E97" s="310"/>
      <c r="F97" s="233"/>
      <c r="G97" s="141"/>
      <c r="H97" s="242"/>
      <c r="I97" s="233"/>
      <c r="J97" s="455"/>
      <c r="K97" s="299"/>
      <c r="L97" s="413"/>
      <c r="M97" s="241"/>
      <c r="N97" s="195">
        <f t="shared" si="7"/>
        <v>1900</v>
      </c>
      <c r="O97" s="414">
        <f t="shared" si="9"/>
        <v>0</v>
      </c>
      <c r="P97" s="240"/>
      <c r="Q97" s="298">
        <f t="shared" si="8"/>
        <v>0</v>
      </c>
      <c r="R97" s="298">
        <f t="shared" si="10"/>
        <v>0</v>
      </c>
      <c r="S97" s="297">
        <f t="shared" si="11"/>
        <v>0</v>
      </c>
      <c r="T97" s="474"/>
      <c r="U97" s="44"/>
    </row>
    <row r="98" spans="1:21" ht="33.950000000000003" customHeight="1" x14ac:dyDescent="0.25">
      <c r="A98" s="46"/>
      <c r="B98" s="143"/>
      <c r="C98" s="1027"/>
      <c r="D98" s="1028"/>
      <c r="E98" s="310"/>
      <c r="F98" s="233"/>
      <c r="G98" s="141"/>
      <c r="H98" s="242"/>
      <c r="I98" s="233"/>
      <c r="J98" s="455"/>
      <c r="K98" s="299"/>
      <c r="L98" s="413"/>
      <c r="M98" s="241"/>
      <c r="N98" s="195">
        <f t="shared" si="7"/>
        <v>1900</v>
      </c>
      <c r="O98" s="414">
        <f t="shared" si="9"/>
        <v>0</v>
      </c>
      <c r="P98" s="240"/>
      <c r="Q98" s="298">
        <f t="shared" si="8"/>
        <v>0</v>
      </c>
      <c r="R98" s="298">
        <f t="shared" si="10"/>
        <v>0</v>
      </c>
      <c r="S98" s="297">
        <f t="shared" si="11"/>
        <v>0</v>
      </c>
      <c r="T98" s="474"/>
      <c r="U98" s="44"/>
    </row>
    <row r="99" spans="1:21" ht="33.950000000000003" customHeight="1" x14ac:dyDescent="0.25">
      <c r="A99" s="46"/>
      <c r="B99" s="141"/>
      <c r="C99" s="1027"/>
      <c r="D99" s="1028"/>
      <c r="E99" s="310"/>
      <c r="F99" s="233"/>
      <c r="G99" s="141"/>
      <c r="H99" s="242"/>
      <c r="I99" s="233"/>
      <c r="J99" s="455"/>
      <c r="K99" s="299"/>
      <c r="L99" s="413"/>
      <c r="M99" s="241"/>
      <c r="N99" s="195">
        <f t="shared" si="7"/>
        <v>1900</v>
      </c>
      <c r="O99" s="414">
        <f t="shared" si="9"/>
        <v>0</v>
      </c>
      <c r="P99" s="240"/>
      <c r="Q99" s="298">
        <f t="shared" si="8"/>
        <v>0</v>
      </c>
      <c r="R99" s="298">
        <f t="shared" si="10"/>
        <v>0</v>
      </c>
      <c r="S99" s="297">
        <f t="shared" si="11"/>
        <v>0</v>
      </c>
      <c r="T99" s="474"/>
      <c r="U99" s="44"/>
    </row>
    <row r="100" spans="1:21" ht="33.950000000000003" customHeight="1" x14ac:dyDescent="0.25">
      <c r="A100" s="46"/>
      <c r="B100" s="143"/>
      <c r="C100" s="1027"/>
      <c r="D100" s="1028"/>
      <c r="E100" s="310"/>
      <c r="F100" s="233"/>
      <c r="G100" s="141"/>
      <c r="H100" s="242"/>
      <c r="I100" s="233"/>
      <c r="J100" s="455"/>
      <c r="K100" s="299"/>
      <c r="L100" s="413"/>
      <c r="M100" s="241"/>
      <c r="N100" s="195">
        <f t="shared" si="7"/>
        <v>1900</v>
      </c>
      <c r="O100" s="414">
        <f t="shared" si="9"/>
        <v>0</v>
      </c>
      <c r="P100" s="240"/>
      <c r="Q100" s="298">
        <f t="shared" si="8"/>
        <v>0</v>
      </c>
      <c r="R100" s="298">
        <f t="shared" si="10"/>
        <v>0</v>
      </c>
      <c r="S100" s="297">
        <f t="shared" si="11"/>
        <v>0</v>
      </c>
      <c r="T100" s="474"/>
      <c r="U100" s="44"/>
    </row>
    <row r="101" spans="1:21" ht="33.950000000000003" customHeight="1" x14ac:dyDescent="0.25">
      <c r="A101" s="46"/>
      <c r="B101" s="143"/>
      <c r="C101" s="1027"/>
      <c r="D101" s="1028"/>
      <c r="E101" s="310"/>
      <c r="F101" s="233"/>
      <c r="G101" s="141"/>
      <c r="H101" s="242"/>
      <c r="I101" s="233"/>
      <c r="J101" s="455"/>
      <c r="K101" s="299"/>
      <c r="L101" s="413"/>
      <c r="M101" s="241"/>
      <c r="N101" s="195">
        <f t="shared" si="7"/>
        <v>1900</v>
      </c>
      <c r="O101" s="414">
        <f t="shared" si="9"/>
        <v>0</v>
      </c>
      <c r="P101" s="240"/>
      <c r="Q101" s="298">
        <f t="shared" si="8"/>
        <v>0</v>
      </c>
      <c r="R101" s="298">
        <f t="shared" si="10"/>
        <v>0</v>
      </c>
      <c r="S101" s="297">
        <f t="shared" si="11"/>
        <v>0</v>
      </c>
      <c r="T101" s="474"/>
      <c r="U101" s="44"/>
    </row>
    <row r="102" spans="1:21" ht="33.950000000000003" customHeight="1" x14ac:dyDescent="0.25">
      <c r="A102" s="46"/>
      <c r="B102" s="141"/>
      <c r="C102" s="1027"/>
      <c r="D102" s="1028"/>
      <c r="E102" s="310"/>
      <c r="F102" s="233"/>
      <c r="G102" s="141"/>
      <c r="H102" s="242"/>
      <c r="I102" s="233"/>
      <c r="J102" s="455"/>
      <c r="K102" s="299"/>
      <c r="L102" s="413"/>
      <c r="M102" s="241"/>
      <c r="N102" s="195">
        <f t="shared" si="7"/>
        <v>1900</v>
      </c>
      <c r="O102" s="414">
        <f t="shared" si="9"/>
        <v>0</v>
      </c>
      <c r="P102" s="240"/>
      <c r="Q102" s="298">
        <f t="shared" si="8"/>
        <v>0</v>
      </c>
      <c r="R102" s="298">
        <f t="shared" si="10"/>
        <v>0</v>
      </c>
      <c r="S102" s="297">
        <f t="shared" si="11"/>
        <v>0</v>
      </c>
      <c r="T102" s="474"/>
      <c r="U102" s="44"/>
    </row>
    <row r="103" spans="1:21" ht="33.950000000000003" customHeight="1" x14ac:dyDescent="0.25">
      <c r="A103" s="46"/>
      <c r="B103" s="143"/>
      <c r="C103" s="1027"/>
      <c r="D103" s="1028"/>
      <c r="E103" s="310"/>
      <c r="F103" s="233"/>
      <c r="G103" s="141"/>
      <c r="H103" s="242"/>
      <c r="I103" s="233"/>
      <c r="J103" s="455"/>
      <c r="K103" s="299"/>
      <c r="L103" s="413"/>
      <c r="M103" s="241"/>
      <c r="N103" s="195">
        <f t="shared" si="7"/>
        <v>1900</v>
      </c>
      <c r="O103" s="414">
        <f t="shared" si="9"/>
        <v>0</v>
      </c>
      <c r="P103" s="240"/>
      <c r="Q103" s="298">
        <f t="shared" si="8"/>
        <v>0</v>
      </c>
      <c r="R103" s="298">
        <f t="shared" si="10"/>
        <v>0</v>
      </c>
      <c r="S103" s="297">
        <f t="shared" si="11"/>
        <v>0</v>
      </c>
      <c r="T103" s="474"/>
      <c r="U103" s="44"/>
    </row>
    <row r="104" spans="1:21" ht="33.950000000000003" customHeight="1" x14ac:dyDescent="0.25">
      <c r="A104" s="46"/>
      <c r="B104" s="143"/>
      <c r="C104" s="1027"/>
      <c r="D104" s="1028"/>
      <c r="E104" s="310"/>
      <c r="F104" s="233"/>
      <c r="G104" s="141"/>
      <c r="H104" s="242"/>
      <c r="I104" s="233"/>
      <c r="J104" s="455"/>
      <c r="K104" s="299"/>
      <c r="L104" s="413"/>
      <c r="M104" s="241"/>
      <c r="N104" s="195">
        <f t="shared" si="7"/>
        <v>1900</v>
      </c>
      <c r="O104" s="414">
        <f t="shared" si="9"/>
        <v>0</v>
      </c>
      <c r="P104" s="240"/>
      <c r="Q104" s="298">
        <f t="shared" si="8"/>
        <v>0</v>
      </c>
      <c r="R104" s="298">
        <f t="shared" si="10"/>
        <v>0</v>
      </c>
      <c r="S104" s="297">
        <f t="shared" si="11"/>
        <v>0</v>
      </c>
      <c r="T104" s="474"/>
      <c r="U104" s="44"/>
    </row>
    <row r="105" spans="1:21" ht="33.950000000000003" customHeight="1" x14ac:dyDescent="0.25">
      <c r="A105" s="46"/>
      <c r="B105" s="141"/>
      <c r="C105" s="1027"/>
      <c r="D105" s="1028"/>
      <c r="E105" s="310"/>
      <c r="F105" s="233"/>
      <c r="G105" s="141"/>
      <c r="H105" s="242"/>
      <c r="I105" s="233"/>
      <c r="J105" s="455"/>
      <c r="K105" s="299"/>
      <c r="L105" s="413"/>
      <c r="M105" s="241"/>
      <c r="N105" s="195">
        <f t="shared" si="7"/>
        <v>1900</v>
      </c>
      <c r="O105" s="414">
        <f t="shared" si="9"/>
        <v>0</v>
      </c>
      <c r="P105" s="240"/>
      <c r="Q105" s="298">
        <f t="shared" si="8"/>
        <v>0</v>
      </c>
      <c r="R105" s="298">
        <f t="shared" si="10"/>
        <v>0</v>
      </c>
      <c r="S105" s="297">
        <f t="shared" si="11"/>
        <v>0</v>
      </c>
      <c r="T105" s="474"/>
      <c r="U105" s="44"/>
    </row>
    <row r="106" spans="1:21" ht="33.950000000000003" customHeight="1" x14ac:dyDescent="0.25">
      <c r="A106" s="46"/>
      <c r="B106" s="143"/>
      <c r="C106" s="1027"/>
      <c r="D106" s="1028"/>
      <c r="E106" s="310"/>
      <c r="F106" s="233"/>
      <c r="G106" s="141"/>
      <c r="H106" s="242"/>
      <c r="I106" s="233"/>
      <c r="J106" s="455"/>
      <c r="K106" s="299"/>
      <c r="L106" s="413"/>
      <c r="M106" s="241"/>
      <c r="N106" s="195">
        <f t="shared" si="7"/>
        <v>1900</v>
      </c>
      <c r="O106" s="414">
        <f t="shared" si="9"/>
        <v>0</v>
      </c>
      <c r="P106" s="240"/>
      <c r="Q106" s="298">
        <f t="shared" si="8"/>
        <v>0</v>
      </c>
      <c r="R106" s="298">
        <f t="shared" si="10"/>
        <v>0</v>
      </c>
      <c r="S106" s="297">
        <f t="shared" si="11"/>
        <v>0</v>
      </c>
      <c r="T106" s="474"/>
      <c r="U106" s="44"/>
    </row>
    <row r="107" spans="1:21" ht="33.950000000000003" customHeight="1" x14ac:dyDescent="0.25">
      <c r="A107" s="46"/>
      <c r="B107" s="143"/>
      <c r="C107" s="1027"/>
      <c r="D107" s="1028"/>
      <c r="E107" s="310"/>
      <c r="F107" s="233"/>
      <c r="G107" s="141"/>
      <c r="H107" s="242"/>
      <c r="I107" s="233"/>
      <c r="J107" s="455"/>
      <c r="K107" s="299"/>
      <c r="L107" s="413"/>
      <c r="M107" s="241"/>
      <c r="N107" s="195">
        <f t="shared" si="7"/>
        <v>1900</v>
      </c>
      <c r="O107" s="414">
        <f t="shared" si="9"/>
        <v>0</v>
      </c>
      <c r="P107" s="240"/>
      <c r="Q107" s="298">
        <f t="shared" si="8"/>
        <v>0</v>
      </c>
      <c r="R107" s="298">
        <f t="shared" si="10"/>
        <v>0</v>
      </c>
      <c r="S107" s="297">
        <f t="shared" si="11"/>
        <v>0</v>
      </c>
      <c r="T107" s="474"/>
      <c r="U107" s="44"/>
    </row>
    <row r="108" spans="1:21" ht="33.950000000000003" customHeight="1" x14ac:dyDescent="0.25">
      <c r="A108" s="46"/>
      <c r="B108" s="141"/>
      <c r="C108" s="1027"/>
      <c r="D108" s="1028"/>
      <c r="E108" s="310"/>
      <c r="F108" s="233"/>
      <c r="G108" s="141"/>
      <c r="H108" s="242"/>
      <c r="I108" s="233"/>
      <c r="J108" s="455"/>
      <c r="K108" s="299"/>
      <c r="L108" s="413"/>
      <c r="M108" s="241"/>
      <c r="N108" s="195">
        <f t="shared" ref="N108:N139" si="12">YEAR(M108)</f>
        <v>1900</v>
      </c>
      <c r="O108" s="414">
        <f t="shared" si="9"/>
        <v>0</v>
      </c>
      <c r="P108" s="240"/>
      <c r="Q108" s="298">
        <f t="shared" ref="Q108:Q139" si="13">P108/12</f>
        <v>0</v>
      </c>
      <c r="R108" s="298">
        <f t="shared" si="10"/>
        <v>0</v>
      </c>
      <c r="S108" s="297">
        <f t="shared" si="11"/>
        <v>0</v>
      </c>
      <c r="T108" s="474"/>
      <c r="U108" s="44"/>
    </row>
    <row r="109" spans="1:21" ht="33.950000000000003" customHeight="1" x14ac:dyDescent="0.25">
      <c r="A109" s="46"/>
      <c r="B109" s="143"/>
      <c r="C109" s="1027"/>
      <c r="D109" s="1028"/>
      <c r="E109" s="310"/>
      <c r="F109" s="233"/>
      <c r="G109" s="141"/>
      <c r="H109" s="242"/>
      <c r="I109" s="233"/>
      <c r="J109" s="455"/>
      <c r="K109" s="299"/>
      <c r="L109" s="413"/>
      <c r="M109" s="241"/>
      <c r="N109" s="195">
        <f t="shared" si="12"/>
        <v>1900</v>
      </c>
      <c r="O109" s="414">
        <f t="shared" si="9"/>
        <v>0</v>
      </c>
      <c r="P109" s="240"/>
      <c r="Q109" s="298">
        <f t="shared" si="13"/>
        <v>0</v>
      </c>
      <c r="R109" s="298">
        <f t="shared" si="10"/>
        <v>0</v>
      </c>
      <c r="S109" s="297">
        <f t="shared" si="11"/>
        <v>0</v>
      </c>
      <c r="T109" s="474"/>
      <c r="U109" s="44"/>
    </row>
    <row r="110" spans="1:21" ht="33.950000000000003" customHeight="1" x14ac:dyDescent="0.25">
      <c r="A110" s="46"/>
      <c r="B110" s="143"/>
      <c r="C110" s="1027"/>
      <c r="D110" s="1028"/>
      <c r="E110" s="310"/>
      <c r="F110" s="233"/>
      <c r="G110" s="141"/>
      <c r="H110" s="242"/>
      <c r="I110" s="233"/>
      <c r="J110" s="455"/>
      <c r="K110" s="299"/>
      <c r="L110" s="413"/>
      <c r="M110" s="241"/>
      <c r="N110" s="195">
        <f t="shared" si="12"/>
        <v>1900</v>
      </c>
      <c r="O110" s="414">
        <f t="shared" si="9"/>
        <v>0</v>
      </c>
      <c r="P110" s="240"/>
      <c r="Q110" s="298">
        <f t="shared" si="13"/>
        <v>0</v>
      </c>
      <c r="R110" s="298">
        <f t="shared" si="10"/>
        <v>0</v>
      </c>
      <c r="S110" s="297">
        <f t="shared" si="11"/>
        <v>0</v>
      </c>
      <c r="T110" s="474"/>
      <c r="U110" s="44"/>
    </row>
    <row r="111" spans="1:21" ht="33.950000000000003" customHeight="1" x14ac:dyDescent="0.25">
      <c r="A111" s="46"/>
      <c r="B111" s="141"/>
      <c r="C111" s="1027"/>
      <c r="D111" s="1028"/>
      <c r="E111" s="310"/>
      <c r="F111" s="233"/>
      <c r="G111" s="141"/>
      <c r="H111" s="242"/>
      <c r="I111" s="233"/>
      <c r="J111" s="455"/>
      <c r="K111" s="299"/>
      <c r="L111" s="413"/>
      <c r="M111" s="241"/>
      <c r="N111" s="195">
        <f t="shared" si="12"/>
        <v>1900</v>
      </c>
      <c r="O111" s="414">
        <f t="shared" si="9"/>
        <v>0</v>
      </c>
      <c r="P111" s="240"/>
      <c r="Q111" s="298">
        <f t="shared" si="13"/>
        <v>0</v>
      </c>
      <c r="R111" s="298">
        <f t="shared" si="10"/>
        <v>0</v>
      </c>
      <c r="S111" s="297">
        <f t="shared" si="11"/>
        <v>0</v>
      </c>
      <c r="T111" s="474"/>
      <c r="U111" s="44"/>
    </row>
    <row r="112" spans="1:21" ht="33.950000000000003" customHeight="1" x14ac:dyDescent="0.25">
      <c r="A112" s="46"/>
      <c r="B112" s="143"/>
      <c r="C112" s="1027"/>
      <c r="D112" s="1028"/>
      <c r="E112" s="310"/>
      <c r="F112" s="233"/>
      <c r="G112" s="141"/>
      <c r="H112" s="242"/>
      <c r="I112" s="233"/>
      <c r="J112" s="455"/>
      <c r="K112" s="299"/>
      <c r="L112" s="413"/>
      <c r="M112" s="241"/>
      <c r="N112" s="195">
        <f t="shared" si="12"/>
        <v>1900</v>
      </c>
      <c r="O112" s="414">
        <f t="shared" si="9"/>
        <v>0</v>
      </c>
      <c r="P112" s="240"/>
      <c r="Q112" s="298">
        <f t="shared" si="13"/>
        <v>0</v>
      </c>
      <c r="R112" s="298">
        <f t="shared" si="10"/>
        <v>0</v>
      </c>
      <c r="S112" s="297">
        <f t="shared" si="11"/>
        <v>0</v>
      </c>
      <c r="T112" s="474"/>
      <c r="U112" s="44"/>
    </row>
    <row r="113" spans="1:21" ht="33.950000000000003" customHeight="1" x14ac:dyDescent="0.25">
      <c r="A113" s="46"/>
      <c r="B113" s="143"/>
      <c r="C113" s="1027"/>
      <c r="D113" s="1028"/>
      <c r="E113" s="310"/>
      <c r="F113" s="233"/>
      <c r="G113" s="141"/>
      <c r="H113" s="242"/>
      <c r="I113" s="233"/>
      <c r="J113" s="455"/>
      <c r="K113" s="299"/>
      <c r="L113" s="413"/>
      <c r="M113" s="241"/>
      <c r="N113" s="195">
        <f t="shared" si="12"/>
        <v>1900</v>
      </c>
      <c r="O113" s="414">
        <f t="shared" si="9"/>
        <v>0</v>
      </c>
      <c r="P113" s="240"/>
      <c r="Q113" s="298">
        <f t="shared" si="13"/>
        <v>0</v>
      </c>
      <c r="R113" s="298">
        <f t="shared" si="10"/>
        <v>0</v>
      </c>
      <c r="S113" s="297">
        <f t="shared" si="11"/>
        <v>0</v>
      </c>
      <c r="T113" s="474"/>
      <c r="U113" s="44"/>
    </row>
    <row r="114" spans="1:21" ht="33.950000000000003" customHeight="1" x14ac:dyDescent="0.25">
      <c r="A114" s="46"/>
      <c r="B114" s="141"/>
      <c r="C114" s="1027"/>
      <c r="D114" s="1028"/>
      <c r="E114" s="310"/>
      <c r="F114" s="233"/>
      <c r="G114" s="141"/>
      <c r="H114" s="242"/>
      <c r="I114" s="233"/>
      <c r="J114" s="455"/>
      <c r="K114" s="299"/>
      <c r="L114" s="413"/>
      <c r="M114" s="241"/>
      <c r="N114" s="195">
        <f t="shared" si="12"/>
        <v>1900</v>
      </c>
      <c r="O114" s="414">
        <f t="shared" si="9"/>
        <v>0</v>
      </c>
      <c r="P114" s="240"/>
      <c r="Q114" s="298">
        <f t="shared" si="13"/>
        <v>0</v>
      </c>
      <c r="R114" s="298">
        <f t="shared" si="10"/>
        <v>0</v>
      </c>
      <c r="S114" s="297">
        <f t="shared" si="11"/>
        <v>0</v>
      </c>
      <c r="T114" s="474"/>
      <c r="U114" s="44"/>
    </row>
    <row r="115" spans="1:21" ht="33.950000000000003" customHeight="1" x14ac:dyDescent="0.25">
      <c r="A115" s="46"/>
      <c r="B115" s="143"/>
      <c r="C115" s="1027"/>
      <c r="D115" s="1028"/>
      <c r="E115" s="310"/>
      <c r="F115" s="233"/>
      <c r="G115" s="141"/>
      <c r="H115" s="242"/>
      <c r="I115" s="233"/>
      <c r="J115" s="455"/>
      <c r="K115" s="299"/>
      <c r="L115" s="413"/>
      <c r="M115" s="241"/>
      <c r="N115" s="195">
        <f t="shared" si="12"/>
        <v>1900</v>
      </c>
      <c r="O115" s="414">
        <f t="shared" si="9"/>
        <v>0</v>
      </c>
      <c r="P115" s="240"/>
      <c r="Q115" s="298">
        <f t="shared" si="13"/>
        <v>0</v>
      </c>
      <c r="R115" s="298">
        <f t="shared" si="10"/>
        <v>0</v>
      </c>
      <c r="S115" s="297">
        <f t="shared" si="11"/>
        <v>0</v>
      </c>
      <c r="T115" s="474"/>
      <c r="U115" s="44"/>
    </row>
    <row r="116" spans="1:21" ht="33.950000000000003" customHeight="1" x14ac:dyDescent="0.25">
      <c r="A116" s="46"/>
      <c r="B116" s="143"/>
      <c r="C116" s="1027"/>
      <c r="D116" s="1028"/>
      <c r="E116" s="310"/>
      <c r="F116" s="233"/>
      <c r="G116" s="141"/>
      <c r="H116" s="242"/>
      <c r="I116" s="233"/>
      <c r="J116" s="455"/>
      <c r="K116" s="299"/>
      <c r="L116" s="413"/>
      <c r="M116" s="241"/>
      <c r="N116" s="195">
        <f t="shared" si="12"/>
        <v>1900</v>
      </c>
      <c r="O116" s="414">
        <f t="shared" si="9"/>
        <v>0</v>
      </c>
      <c r="P116" s="240"/>
      <c r="Q116" s="298">
        <f t="shared" si="13"/>
        <v>0</v>
      </c>
      <c r="R116" s="298">
        <f t="shared" si="10"/>
        <v>0</v>
      </c>
      <c r="S116" s="297">
        <f t="shared" si="11"/>
        <v>0</v>
      </c>
      <c r="T116" s="474"/>
      <c r="U116" s="44"/>
    </row>
    <row r="117" spans="1:21" ht="33.950000000000003" customHeight="1" x14ac:dyDescent="0.25">
      <c r="A117" s="46"/>
      <c r="B117" s="141"/>
      <c r="C117" s="1027"/>
      <c r="D117" s="1028"/>
      <c r="E117" s="310"/>
      <c r="F117" s="233"/>
      <c r="G117" s="141"/>
      <c r="H117" s="242"/>
      <c r="I117" s="233"/>
      <c r="J117" s="455"/>
      <c r="K117" s="299"/>
      <c r="L117" s="413"/>
      <c r="M117" s="241"/>
      <c r="N117" s="195">
        <f t="shared" si="12"/>
        <v>1900</v>
      </c>
      <c r="O117" s="414">
        <f t="shared" si="9"/>
        <v>0</v>
      </c>
      <c r="P117" s="240"/>
      <c r="Q117" s="298">
        <f t="shared" si="13"/>
        <v>0</v>
      </c>
      <c r="R117" s="298">
        <f t="shared" si="10"/>
        <v>0</v>
      </c>
      <c r="S117" s="297">
        <f t="shared" si="11"/>
        <v>0</v>
      </c>
      <c r="T117" s="474"/>
      <c r="U117" s="44"/>
    </row>
    <row r="118" spans="1:21" ht="33.950000000000003" customHeight="1" x14ac:dyDescent="0.25">
      <c r="A118" s="46"/>
      <c r="B118" s="143"/>
      <c r="C118" s="1027"/>
      <c r="D118" s="1028"/>
      <c r="E118" s="310"/>
      <c r="F118" s="233"/>
      <c r="G118" s="141"/>
      <c r="H118" s="242"/>
      <c r="I118" s="233"/>
      <c r="J118" s="455"/>
      <c r="K118" s="299"/>
      <c r="L118" s="413"/>
      <c r="M118" s="241"/>
      <c r="N118" s="195">
        <f t="shared" si="12"/>
        <v>1900</v>
      </c>
      <c r="O118" s="414">
        <f t="shared" si="9"/>
        <v>0</v>
      </c>
      <c r="P118" s="240"/>
      <c r="Q118" s="298">
        <f t="shared" si="13"/>
        <v>0</v>
      </c>
      <c r="R118" s="298">
        <f t="shared" si="10"/>
        <v>0</v>
      </c>
      <c r="S118" s="297">
        <f t="shared" si="11"/>
        <v>0</v>
      </c>
      <c r="T118" s="474"/>
      <c r="U118" s="44"/>
    </row>
    <row r="119" spans="1:21" ht="33.950000000000003" customHeight="1" x14ac:dyDescent="0.25">
      <c r="A119" s="46"/>
      <c r="B119" s="143"/>
      <c r="C119" s="1027"/>
      <c r="D119" s="1028"/>
      <c r="E119" s="310"/>
      <c r="F119" s="233"/>
      <c r="G119" s="141"/>
      <c r="H119" s="242"/>
      <c r="I119" s="233"/>
      <c r="J119" s="455"/>
      <c r="K119" s="299"/>
      <c r="L119" s="413"/>
      <c r="M119" s="241"/>
      <c r="N119" s="195">
        <f t="shared" si="12"/>
        <v>1900</v>
      </c>
      <c r="O119" s="414">
        <f t="shared" si="9"/>
        <v>0</v>
      </c>
      <c r="P119" s="240"/>
      <c r="Q119" s="298">
        <f t="shared" si="13"/>
        <v>0</v>
      </c>
      <c r="R119" s="298">
        <f t="shared" si="10"/>
        <v>0</v>
      </c>
      <c r="S119" s="297">
        <f t="shared" si="11"/>
        <v>0</v>
      </c>
      <c r="T119" s="474"/>
      <c r="U119" s="44"/>
    </row>
    <row r="120" spans="1:21" ht="33.950000000000003" customHeight="1" x14ac:dyDescent="0.25">
      <c r="A120" s="46"/>
      <c r="B120" s="141"/>
      <c r="C120" s="1027"/>
      <c r="D120" s="1028"/>
      <c r="E120" s="310"/>
      <c r="F120" s="233"/>
      <c r="G120" s="141"/>
      <c r="H120" s="242"/>
      <c r="I120" s="233"/>
      <c r="J120" s="455"/>
      <c r="K120" s="299"/>
      <c r="L120" s="413"/>
      <c r="M120" s="241"/>
      <c r="N120" s="195">
        <f t="shared" si="12"/>
        <v>1900</v>
      </c>
      <c r="O120" s="414">
        <f t="shared" si="9"/>
        <v>0</v>
      </c>
      <c r="P120" s="240"/>
      <c r="Q120" s="298">
        <f t="shared" si="13"/>
        <v>0</v>
      </c>
      <c r="R120" s="298">
        <f t="shared" si="10"/>
        <v>0</v>
      </c>
      <c r="S120" s="297">
        <f t="shared" si="11"/>
        <v>0</v>
      </c>
      <c r="T120" s="474"/>
      <c r="U120" s="44"/>
    </row>
    <row r="121" spans="1:21" ht="33.950000000000003" customHeight="1" x14ac:dyDescent="0.25">
      <c r="A121" s="46"/>
      <c r="B121" s="143"/>
      <c r="C121" s="1027"/>
      <c r="D121" s="1028"/>
      <c r="E121" s="310"/>
      <c r="F121" s="233"/>
      <c r="G121" s="141"/>
      <c r="H121" s="242"/>
      <c r="I121" s="233"/>
      <c r="J121" s="455"/>
      <c r="K121" s="299"/>
      <c r="L121" s="413"/>
      <c r="M121" s="241"/>
      <c r="N121" s="195">
        <f t="shared" si="12"/>
        <v>1900</v>
      </c>
      <c r="O121" s="414">
        <f t="shared" si="9"/>
        <v>0</v>
      </c>
      <c r="P121" s="240"/>
      <c r="Q121" s="298">
        <f t="shared" si="13"/>
        <v>0</v>
      </c>
      <c r="R121" s="298">
        <f t="shared" si="10"/>
        <v>0</v>
      </c>
      <c r="S121" s="297">
        <f t="shared" si="11"/>
        <v>0</v>
      </c>
      <c r="T121" s="474"/>
      <c r="U121" s="44"/>
    </row>
    <row r="122" spans="1:21" ht="33.950000000000003" customHeight="1" x14ac:dyDescent="0.25">
      <c r="A122" s="46"/>
      <c r="B122" s="143"/>
      <c r="C122" s="1027"/>
      <c r="D122" s="1028"/>
      <c r="E122" s="310"/>
      <c r="F122" s="233"/>
      <c r="G122" s="141"/>
      <c r="H122" s="242"/>
      <c r="I122" s="233"/>
      <c r="J122" s="455"/>
      <c r="K122" s="299"/>
      <c r="L122" s="413"/>
      <c r="M122" s="241"/>
      <c r="N122" s="195">
        <f t="shared" si="12"/>
        <v>1900</v>
      </c>
      <c r="O122" s="414">
        <f t="shared" si="9"/>
        <v>0</v>
      </c>
      <c r="P122" s="240"/>
      <c r="Q122" s="298">
        <f t="shared" si="13"/>
        <v>0</v>
      </c>
      <c r="R122" s="298">
        <f t="shared" si="10"/>
        <v>0</v>
      </c>
      <c r="S122" s="297">
        <f t="shared" si="11"/>
        <v>0</v>
      </c>
      <c r="T122" s="474"/>
      <c r="U122" s="44"/>
    </row>
    <row r="123" spans="1:21" ht="33.950000000000003" customHeight="1" x14ac:dyDescent="0.25">
      <c r="A123" s="46"/>
      <c r="B123" s="141"/>
      <c r="C123" s="1027"/>
      <c r="D123" s="1028"/>
      <c r="E123" s="310"/>
      <c r="F123" s="233"/>
      <c r="G123" s="141"/>
      <c r="H123" s="242"/>
      <c r="I123" s="233"/>
      <c r="J123" s="455"/>
      <c r="K123" s="299"/>
      <c r="L123" s="413"/>
      <c r="M123" s="241"/>
      <c r="N123" s="195">
        <f t="shared" si="12"/>
        <v>1900</v>
      </c>
      <c r="O123" s="414">
        <f t="shared" si="9"/>
        <v>0</v>
      </c>
      <c r="P123" s="240"/>
      <c r="Q123" s="298">
        <f t="shared" si="13"/>
        <v>0</v>
      </c>
      <c r="R123" s="298">
        <f t="shared" si="10"/>
        <v>0</v>
      </c>
      <c r="S123" s="297">
        <f t="shared" si="11"/>
        <v>0</v>
      </c>
      <c r="T123" s="474"/>
      <c r="U123" s="44"/>
    </row>
    <row r="124" spans="1:21" ht="33.950000000000003" customHeight="1" x14ac:dyDescent="0.25">
      <c r="A124" s="46"/>
      <c r="B124" s="143"/>
      <c r="C124" s="1027"/>
      <c r="D124" s="1028"/>
      <c r="E124" s="310"/>
      <c r="F124" s="233"/>
      <c r="G124" s="141"/>
      <c r="H124" s="242"/>
      <c r="I124" s="233"/>
      <c r="J124" s="455"/>
      <c r="K124" s="299"/>
      <c r="L124" s="413"/>
      <c r="M124" s="241"/>
      <c r="N124" s="195">
        <f t="shared" si="12"/>
        <v>1900</v>
      </c>
      <c r="O124" s="414">
        <f t="shared" si="9"/>
        <v>0</v>
      </c>
      <c r="P124" s="240"/>
      <c r="Q124" s="298">
        <f t="shared" si="13"/>
        <v>0</v>
      </c>
      <c r="R124" s="298">
        <f t="shared" si="10"/>
        <v>0</v>
      </c>
      <c r="S124" s="297">
        <f t="shared" si="11"/>
        <v>0</v>
      </c>
      <c r="T124" s="474"/>
      <c r="U124" s="44"/>
    </row>
    <row r="125" spans="1:21" ht="33.950000000000003" customHeight="1" x14ac:dyDescent="0.25">
      <c r="A125" s="46"/>
      <c r="B125" s="143"/>
      <c r="C125" s="1027"/>
      <c r="D125" s="1028"/>
      <c r="E125" s="310"/>
      <c r="F125" s="233"/>
      <c r="G125" s="141"/>
      <c r="H125" s="242"/>
      <c r="I125" s="233"/>
      <c r="J125" s="455"/>
      <c r="K125" s="299"/>
      <c r="L125" s="413"/>
      <c r="M125" s="241"/>
      <c r="N125" s="195">
        <f t="shared" si="12"/>
        <v>1900</v>
      </c>
      <c r="O125" s="414">
        <f t="shared" si="9"/>
        <v>0</v>
      </c>
      <c r="P125" s="240"/>
      <c r="Q125" s="298">
        <f t="shared" si="13"/>
        <v>0</v>
      </c>
      <c r="R125" s="298">
        <f t="shared" si="10"/>
        <v>0</v>
      </c>
      <c r="S125" s="297">
        <f t="shared" si="11"/>
        <v>0</v>
      </c>
      <c r="T125" s="474"/>
      <c r="U125" s="44"/>
    </row>
    <row r="126" spans="1:21" ht="33.950000000000003" customHeight="1" x14ac:dyDescent="0.25">
      <c r="A126" s="46"/>
      <c r="B126" s="141"/>
      <c r="C126" s="1027"/>
      <c r="D126" s="1028"/>
      <c r="E126" s="310"/>
      <c r="F126" s="233"/>
      <c r="G126" s="141"/>
      <c r="H126" s="242"/>
      <c r="I126" s="233"/>
      <c r="J126" s="455"/>
      <c r="K126" s="299"/>
      <c r="L126" s="413"/>
      <c r="M126" s="241"/>
      <c r="N126" s="195">
        <f t="shared" si="12"/>
        <v>1900</v>
      </c>
      <c r="O126" s="414">
        <f t="shared" si="9"/>
        <v>0</v>
      </c>
      <c r="P126" s="240"/>
      <c r="Q126" s="298">
        <f t="shared" si="13"/>
        <v>0</v>
      </c>
      <c r="R126" s="298">
        <f t="shared" si="10"/>
        <v>0</v>
      </c>
      <c r="S126" s="297">
        <f t="shared" si="11"/>
        <v>0</v>
      </c>
      <c r="T126" s="474"/>
      <c r="U126" s="44"/>
    </row>
    <row r="127" spans="1:21" ht="33.950000000000003" customHeight="1" x14ac:dyDescent="0.25">
      <c r="A127" s="46"/>
      <c r="B127" s="143"/>
      <c r="C127" s="1027"/>
      <c r="D127" s="1028"/>
      <c r="E127" s="310"/>
      <c r="F127" s="233"/>
      <c r="G127" s="141"/>
      <c r="H127" s="242"/>
      <c r="I127" s="233"/>
      <c r="J127" s="455"/>
      <c r="K127" s="299"/>
      <c r="L127" s="413"/>
      <c r="M127" s="241"/>
      <c r="N127" s="195">
        <f t="shared" si="12"/>
        <v>1900</v>
      </c>
      <c r="O127" s="414">
        <f t="shared" si="9"/>
        <v>0</v>
      </c>
      <c r="P127" s="240"/>
      <c r="Q127" s="298">
        <f t="shared" si="13"/>
        <v>0</v>
      </c>
      <c r="R127" s="298">
        <f t="shared" si="10"/>
        <v>0</v>
      </c>
      <c r="S127" s="297">
        <f t="shared" si="11"/>
        <v>0</v>
      </c>
      <c r="T127" s="474"/>
      <c r="U127" s="44"/>
    </row>
    <row r="128" spans="1:21" ht="33.950000000000003" customHeight="1" x14ac:dyDescent="0.25">
      <c r="A128" s="46"/>
      <c r="B128" s="143"/>
      <c r="C128" s="1027"/>
      <c r="D128" s="1028"/>
      <c r="E128" s="310"/>
      <c r="F128" s="233"/>
      <c r="G128" s="141"/>
      <c r="H128" s="242"/>
      <c r="I128" s="233"/>
      <c r="J128" s="455"/>
      <c r="K128" s="299"/>
      <c r="L128" s="413"/>
      <c r="M128" s="241"/>
      <c r="N128" s="195">
        <f t="shared" si="12"/>
        <v>1900</v>
      </c>
      <c r="O128" s="414">
        <f t="shared" si="9"/>
        <v>0</v>
      </c>
      <c r="P128" s="240"/>
      <c r="Q128" s="298">
        <f t="shared" si="13"/>
        <v>0</v>
      </c>
      <c r="R128" s="298">
        <f t="shared" si="10"/>
        <v>0</v>
      </c>
      <c r="S128" s="297">
        <f t="shared" si="11"/>
        <v>0</v>
      </c>
      <c r="T128" s="474"/>
      <c r="U128" s="44"/>
    </row>
    <row r="129" spans="1:21" ht="33.950000000000003" customHeight="1" x14ac:dyDescent="0.25">
      <c r="A129" s="46"/>
      <c r="B129" s="141"/>
      <c r="C129" s="1027"/>
      <c r="D129" s="1028"/>
      <c r="E129" s="310"/>
      <c r="F129" s="233"/>
      <c r="G129" s="141"/>
      <c r="H129" s="242"/>
      <c r="I129" s="233"/>
      <c r="J129" s="455"/>
      <c r="K129" s="299"/>
      <c r="L129" s="413"/>
      <c r="M129" s="241"/>
      <c r="N129" s="195">
        <f t="shared" si="12"/>
        <v>1900</v>
      </c>
      <c r="O129" s="414">
        <f t="shared" si="9"/>
        <v>0</v>
      </c>
      <c r="P129" s="240"/>
      <c r="Q129" s="298">
        <f t="shared" si="13"/>
        <v>0</v>
      </c>
      <c r="R129" s="298">
        <f t="shared" si="10"/>
        <v>0</v>
      </c>
      <c r="S129" s="297">
        <f t="shared" si="11"/>
        <v>0</v>
      </c>
      <c r="T129" s="474"/>
      <c r="U129" s="44"/>
    </row>
    <row r="130" spans="1:21" ht="33.950000000000003" customHeight="1" x14ac:dyDescent="0.25">
      <c r="A130" s="46"/>
      <c r="B130" s="143"/>
      <c r="C130" s="1027"/>
      <c r="D130" s="1028"/>
      <c r="E130" s="310"/>
      <c r="F130" s="233"/>
      <c r="G130" s="141"/>
      <c r="H130" s="242"/>
      <c r="I130" s="233"/>
      <c r="J130" s="455"/>
      <c r="K130" s="299"/>
      <c r="L130" s="413"/>
      <c r="M130" s="241"/>
      <c r="N130" s="195">
        <f t="shared" si="12"/>
        <v>1900</v>
      </c>
      <c r="O130" s="414">
        <f t="shared" si="9"/>
        <v>0</v>
      </c>
      <c r="P130" s="240"/>
      <c r="Q130" s="298">
        <f t="shared" si="13"/>
        <v>0</v>
      </c>
      <c r="R130" s="298">
        <f t="shared" si="10"/>
        <v>0</v>
      </c>
      <c r="S130" s="297">
        <f t="shared" si="11"/>
        <v>0</v>
      </c>
      <c r="T130" s="474"/>
      <c r="U130" s="44"/>
    </row>
    <row r="131" spans="1:21" ht="33.950000000000003" customHeight="1" x14ac:dyDescent="0.25">
      <c r="A131" s="46"/>
      <c r="B131" s="143"/>
      <c r="C131" s="1027"/>
      <c r="D131" s="1028"/>
      <c r="E131" s="310"/>
      <c r="F131" s="233"/>
      <c r="G131" s="141"/>
      <c r="H131" s="242"/>
      <c r="I131" s="233"/>
      <c r="J131" s="455"/>
      <c r="K131" s="299"/>
      <c r="L131" s="413"/>
      <c r="M131" s="241"/>
      <c r="N131" s="195">
        <f t="shared" si="12"/>
        <v>1900</v>
      </c>
      <c r="O131" s="414">
        <f t="shared" si="9"/>
        <v>0</v>
      </c>
      <c r="P131" s="240"/>
      <c r="Q131" s="298">
        <f t="shared" si="13"/>
        <v>0</v>
      </c>
      <c r="R131" s="298">
        <f t="shared" si="10"/>
        <v>0</v>
      </c>
      <c r="S131" s="297">
        <f t="shared" si="11"/>
        <v>0</v>
      </c>
      <c r="T131" s="474"/>
      <c r="U131" s="44"/>
    </row>
    <row r="132" spans="1:21" ht="33.950000000000003" customHeight="1" x14ac:dyDescent="0.25">
      <c r="A132" s="46"/>
      <c r="B132" s="141"/>
      <c r="C132" s="1027"/>
      <c r="D132" s="1028"/>
      <c r="E132" s="310"/>
      <c r="F132" s="233"/>
      <c r="G132" s="141"/>
      <c r="H132" s="242"/>
      <c r="I132" s="233"/>
      <c r="J132" s="455"/>
      <c r="K132" s="299"/>
      <c r="L132" s="413"/>
      <c r="M132" s="241"/>
      <c r="N132" s="195">
        <f t="shared" si="12"/>
        <v>1900</v>
      </c>
      <c r="O132" s="414">
        <f t="shared" si="9"/>
        <v>0</v>
      </c>
      <c r="P132" s="240"/>
      <c r="Q132" s="298">
        <f t="shared" si="13"/>
        <v>0</v>
      </c>
      <c r="R132" s="298">
        <f t="shared" si="10"/>
        <v>0</v>
      </c>
      <c r="S132" s="297">
        <f t="shared" si="11"/>
        <v>0</v>
      </c>
      <c r="T132" s="474"/>
      <c r="U132" s="44"/>
    </row>
    <row r="133" spans="1:21" ht="33.950000000000003" customHeight="1" x14ac:dyDescent="0.25">
      <c r="A133" s="46"/>
      <c r="B133" s="143"/>
      <c r="C133" s="1027"/>
      <c r="D133" s="1028"/>
      <c r="E133" s="310"/>
      <c r="F133" s="233"/>
      <c r="G133" s="141"/>
      <c r="H133" s="242"/>
      <c r="I133" s="233"/>
      <c r="J133" s="455"/>
      <c r="K133" s="299"/>
      <c r="L133" s="413"/>
      <c r="M133" s="241"/>
      <c r="N133" s="195">
        <f t="shared" si="12"/>
        <v>1900</v>
      </c>
      <c r="O133" s="414">
        <f t="shared" si="9"/>
        <v>0</v>
      </c>
      <c r="P133" s="240"/>
      <c r="Q133" s="298">
        <f t="shared" si="13"/>
        <v>0</v>
      </c>
      <c r="R133" s="298">
        <f t="shared" si="10"/>
        <v>0</v>
      </c>
      <c r="S133" s="297">
        <f t="shared" si="11"/>
        <v>0</v>
      </c>
      <c r="T133" s="474"/>
      <c r="U133" s="44"/>
    </row>
    <row r="134" spans="1:21" ht="33.950000000000003" customHeight="1" x14ac:dyDescent="0.25">
      <c r="A134" s="46"/>
      <c r="B134" s="143"/>
      <c r="C134" s="1027"/>
      <c r="D134" s="1028"/>
      <c r="E134" s="310"/>
      <c r="F134" s="233"/>
      <c r="G134" s="141"/>
      <c r="H134" s="242"/>
      <c r="I134" s="233"/>
      <c r="J134" s="455"/>
      <c r="K134" s="299"/>
      <c r="L134" s="413"/>
      <c r="M134" s="241"/>
      <c r="N134" s="195">
        <f t="shared" si="12"/>
        <v>1900</v>
      </c>
      <c r="O134" s="414">
        <f t="shared" si="9"/>
        <v>0</v>
      </c>
      <c r="P134" s="240"/>
      <c r="Q134" s="298">
        <f t="shared" si="13"/>
        <v>0</v>
      </c>
      <c r="R134" s="298">
        <f t="shared" si="10"/>
        <v>0</v>
      </c>
      <c r="S134" s="297">
        <f t="shared" si="11"/>
        <v>0</v>
      </c>
      <c r="T134" s="474"/>
      <c r="U134" s="44"/>
    </row>
    <row r="135" spans="1:21" ht="33.950000000000003" customHeight="1" x14ac:dyDescent="0.25">
      <c r="A135" s="46"/>
      <c r="B135" s="141"/>
      <c r="C135" s="1027"/>
      <c r="D135" s="1028"/>
      <c r="E135" s="310"/>
      <c r="F135" s="233"/>
      <c r="G135" s="141"/>
      <c r="H135" s="242"/>
      <c r="I135" s="233"/>
      <c r="J135" s="455"/>
      <c r="K135" s="299"/>
      <c r="L135" s="413"/>
      <c r="M135" s="241"/>
      <c r="N135" s="195">
        <f t="shared" si="12"/>
        <v>1900</v>
      </c>
      <c r="O135" s="414">
        <f t="shared" si="9"/>
        <v>0</v>
      </c>
      <c r="P135" s="240"/>
      <c r="Q135" s="298">
        <f t="shared" si="13"/>
        <v>0</v>
      </c>
      <c r="R135" s="298">
        <f t="shared" si="10"/>
        <v>0</v>
      </c>
      <c r="S135" s="297">
        <f t="shared" si="11"/>
        <v>0</v>
      </c>
      <c r="T135" s="474"/>
      <c r="U135" s="44"/>
    </row>
    <row r="136" spans="1:21" ht="33.950000000000003" customHeight="1" x14ac:dyDescent="0.25">
      <c r="A136" s="46"/>
      <c r="B136" s="143"/>
      <c r="C136" s="1027"/>
      <c r="D136" s="1028"/>
      <c r="E136" s="310"/>
      <c r="F136" s="233"/>
      <c r="G136" s="141"/>
      <c r="H136" s="242"/>
      <c r="I136" s="233"/>
      <c r="J136" s="455"/>
      <c r="K136" s="299"/>
      <c r="L136" s="413"/>
      <c r="M136" s="241"/>
      <c r="N136" s="195">
        <f t="shared" si="12"/>
        <v>1900</v>
      </c>
      <c r="O136" s="414">
        <f t="shared" si="9"/>
        <v>0</v>
      </c>
      <c r="P136" s="240"/>
      <c r="Q136" s="298">
        <f t="shared" si="13"/>
        <v>0</v>
      </c>
      <c r="R136" s="298">
        <f t="shared" si="10"/>
        <v>0</v>
      </c>
      <c r="S136" s="297">
        <f t="shared" si="11"/>
        <v>0</v>
      </c>
      <c r="T136" s="474"/>
      <c r="U136" s="44"/>
    </row>
    <row r="137" spans="1:21" ht="33.950000000000003" customHeight="1" x14ac:dyDescent="0.25">
      <c r="A137" s="46"/>
      <c r="B137" s="143"/>
      <c r="C137" s="1027"/>
      <c r="D137" s="1028"/>
      <c r="E137" s="310"/>
      <c r="F137" s="233"/>
      <c r="G137" s="141"/>
      <c r="H137" s="242"/>
      <c r="I137" s="233"/>
      <c r="J137" s="455"/>
      <c r="K137" s="299"/>
      <c r="L137" s="413"/>
      <c r="M137" s="241"/>
      <c r="N137" s="195">
        <f t="shared" si="12"/>
        <v>1900</v>
      </c>
      <c r="O137" s="414">
        <f t="shared" si="9"/>
        <v>0</v>
      </c>
      <c r="P137" s="240"/>
      <c r="Q137" s="298">
        <f t="shared" si="13"/>
        <v>0</v>
      </c>
      <c r="R137" s="298">
        <f t="shared" si="10"/>
        <v>0</v>
      </c>
      <c r="S137" s="297">
        <f t="shared" si="11"/>
        <v>0</v>
      </c>
      <c r="T137" s="474"/>
      <c r="U137" s="44"/>
    </row>
    <row r="138" spans="1:21" ht="33.950000000000003" customHeight="1" x14ac:dyDescent="0.25">
      <c r="A138" s="46"/>
      <c r="B138" s="141"/>
      <c r="C138" s="1027"/>
      <c r="D138" s="1028"/>
      <c r="E138" s="310"/>
      <c r="F138" s="233"/>
      <c r="G138" s="141"/>
      <c r="H138" s="242"/>
      <c r="I138" s="233"/>
      <c r="J138" s="455"/>
      <c r="K138" s="299"/>
      <c r="L138" s="413"/>
      <c r="M138" s="241"/>
      <c r="N138" s="195">
        <f t="shared" si="12"/>
        <v>1900</v>
      </c>
      <c r="O138" s="414">
        <f t="shared" si="9"/>
        <v>0</v>
      </c>
      <c r="P138" s="240"/>
      <c r="Q138" s="298">
        <f t="shared" si="13"/>
        <v>0</v>
      </c>
      <c r="R138" s="298">
        <f t="shared" si="10"/>
        <v>0</v>
      </c>
      <c r="S138" s="297">
        <f t="shared" si="11"/>
        <v>0</v>
      </c>
      <c r="T138" s="474"/>
      <c r="U138" s="44"/>
    </row>
    <row r="139" spans="1:21" ht="33.950000000000003" customHeight="1" x14ac:dyDescent="0.25">
      <c r="A139" s="46"/>
      <c r="B139" s="143"/>
      <c r="C139" s="1027"/>
      <c r="D139" s="1028"/>
      <c r="E139" s="310"/>
      <c r="F139" s="233"/>
      <c r="G139" s="141"/>
      <c r="H139" s="242"/>
      <c r="I139" s="233"/>
      <c r="J139" s="455"/>
      <c r="K139" s="299"/>
      <c r="L139" s="413"/>
      <c r="M139" s="241"/>
      <c r="N139" s="195">
        <f t="shared" si="12"/>
        <v>1900</v>
      </c>
      <c r="O139" s="414">
        <f t="shared" si="9"/>
        <v>0</v>
      </c>
      <c r="P139" s="240"/>
      <c r="Q139" s="298">
        <f t="shared" si="13"/>
        <v>0</v>
      </c>
      <c r="R139" s="298">
        <f t="shared" si="10"/>
        <v>0</v>
      </c>
      <c r="S139" s="297">
        <f t="shared" si="11"/>
        <v>0</v>
      </c>
      <c r="T139" s="474"/>
      <c r="U139" s="44"/>
    </row>
    <row r="140" spans="1:21" ht="33.950000000000003" customHeight="1" x14ac:dyDescent="0.25">
      <c r="A140" s="46"/>
      <c r="B140" s="143"/>
      <c r="C140" s="1027"/>
      <c r="D140" s="1028"/>
      <c r="E140" s="310"/>
      <c r="F140" s="233"/>
      <c r="G140" s="141"/>
      <c r="H140" s="242"/>
      <c r="I140" s="233"/>
      <c r="J140" s="455"/>
      <c r="K140" s="299"/>
      <c r="L140" s="413"/>
      <c r="M140" s="241"/>
      <c r="N140" s="195">
        <f t="shared" ref="N140:N150" si="14">YEAR(M140)</f>
        <v>1900</v>
      </c>
      <c r="O140" s="414">
        <f t="shared" si="9"/>
        <v>0</v>
      </c>
      <c r="P140" s="240"/>
      <c r="Q140" s="298">
        <f t="shared" ref="Q140:Q150" si="15">P140/12</f>
        <v>0</v>
      </c>
      <c r="R140" s="298">
        <f t="shared" si="10"/>
        <v>0</v>
      </c>
      <c r="S140" s="297">
        <f t="shared" si="11"/>
        <v>0</v>
      </c>
      <c r="T140" s="474"/>
      <c r="U140" s="44"/>
    </row>
    <row r="141" spans="1:21" ht="33.950000000000003" customHeight="1" x14ac:dyDescent="0.25">
      <c r="A141" s="46"/>
      <c r="B141" s="141"/>
      <c r="C141" s="1027"/>
      <c r="D141" s="1028"/>
      <c r="E141" s="310"/>
      <c r="F141" s="233"/>
      <c r="G141" s="141"/>
      <c r="H141" s="242"/>
      <c r="I141" s="233"/>
      <c r="J141" s="455"/>
      <c r="K141" s="299"/>
      <c r="L141" s="413"/>
      <c r="M141" s="241"/>
      <c r="N141" s="195">
        <f t="shared" si="14"/>
        <v>1900</v>
      </c>
      <c r="O141" s="414">
        <f t="shared" ref="O141:O150" si="16">VLOOKUP(N141,$U$13:$V$34,2,FALSE)</f>
        <v>0</v>
      </c>
      <c r="P141" s="240"/>
      <c r="Q141" s="298">
        <f t="shared" si="15"/>
        <v>0</v>
      </c>
      <c r="R141" s="298">
        <f t="shared" ref="R141:R150" si="17">IF(Q141&gt;=30,"30",IF(Q141&gt;=0,Q141))</f>
        <v>0</v>
      </c>
      <c r="S141" s="297">
        <f t="shared" ref="S141:S150" si="18">R141*5*O141</f>
        <v>0</v>
      </c>
      <c r="T141" s="474"/>
      <c r="U141" s="44"/>
    </row>
    <row r="142" spans="1:21" ht="33.950000000000003" customHeight="1" x14ac:dyDescent="0.25">
      <c r="A142" s="46"/>
      <c r="B142" s="143"/>
      <c r="C142" s="1027"/>
      <c r="D142" s="1028"/>
      <c r="E142" s="310"/>
      <c r="F142" s="233"/>
      <c r="G142" s="141"/>
      <c r="H142" s="242"/>
      <c r="I142" s="233"/>
      <c r="J142" s="455"/>
      <c r="K142" s="299"/>
      <c r="L142" s="413"/>
      <c r="M142" s="241"/>
      <c r="N142" s="195">
        <f t="shared" si="14"/>
        <v>1900</v>
      </c>
      <c r="O142" s="414">
        <f t="shared" si="16"/>
        <v>0</v>
      </c>
      <c r="P142" s="240"/>
      <c r="Q142" s="298">
        <f t="shared" si="15"/>
        <v>0</v>
      </c>
      <c r="R142" s="298">
        <f t="shared" si="17"/>
        <v>0</v>
      </c>
      <c r="S142" s="297">
        <f t="shared" si="18"/>
        <v>0</v>
      </c>
      <c r="T142" s="474"/>
      <c r="U142" s="44"/>
    </row>
    <row r="143" spans="1:21" ht="33.950000000000003" customHeight="1" x14ac:dyDescent="0.25">
      <c r="A143" s="46"/>
      <c r="B143" s="143"/>
      <c r="C143" s="1027"/>
      <c r="D143" s="1028"/>
      <c r="E143" s="310"/>
      <c r="F143" s="233"/>
      <c r="G143" s="141"/>
      <c r="H143" s="242"/>
      <c r="I143" s="233"/>
      <c r="J143" s="455"/>
      <c r="K143" s="299"/>
      <c r="L143" s="413"/>
      <c r="M143" s="241"/>
      <c r="N143" s="195">
        <f t="shared" si="14"/>
        <v>1900</v>
      </c>
      <c r="O143" s="414">
        <f t="shared" si="16"/>
        <v>0</v>
      </c>
      <c r="P143" s="240"/>
      <c r="Q143" s="298">
        <f t="shared" si="15"/>
        <v>0</v>
      </c>
      <c r="R143" s="298">
        <f t="shared" si="17"/>
        <v>0</v>
      </c>
      <c r="S143" s="297">
        <f t="shared" si="18"/>
        <v>0</v>
      </c>
      <c r="T143" s="474"/>
      <c r="U143" s="44"/>
    </row>
    <row r="144" spans="1:21" ht="33.950000000000003" customHeight="1" x14ac:dyDescent="0.25">
      <c r="A144" s="46"/>
      <c r="B144" s="141"/>
      <c r="C144" s="1027"/>
      <c r="D144" s="1028"/>
      <c r="E144" s="310"/>
      <c r="F144" s="233"/>
      <c r="G144" s="141"/>
      <c r="H144" s="242"/>
      <c r="I144" s="233"/>
      <c r="J144" s="455"/>
      <c r="K144" s="299"/>
      <c r="L144" s="413"/>
      <c r="M144" s="241"/>
      <c r="N144" s="195">
        <f t="shared" si="14"/>
        <v>1900</v>
      </c>
      <c r="O144" s="414">
        <f t="shared" si="16"/>
        <v>0</v>
      </c>
      <c r="P144" s="240"/>
      <c r="Q144" s="298">
        <f t="shared" si="15"/>
        <v>0</v>
      </c>
      <c r="R144" s="298">
        <f t="shared" si="17"/>
        <v>0</v>
      </c>
      <c r="S144" s="297">
        <f t="shared" si="18"/>
        <v>0</v>
      </c>
      <c r="T144" s="474"/>
      <c r="U144" s="44"/>
    </row>
    <row r="145" spans="1:21" ht="33.950000000000003" customHeight="1" x14ac:dyDescent="0.25">
      <c r="A145" s="46"/>
      <c r="B145" s="143"/>
      <c r="C145" s="1027"/>
      <c r="D145" s="1028"/>
      <c r="E145" s="310"/>
      <c r="F145" s="233"/>
      <c r="G145" s="141"/>
      <c r="H145" s="242"/>
      <c r="I145" s="233"/>
      <c r="J145" s="455"/>
      <c r="K145" s="299"/>
      <c r="L145" s="413"/>
      <c r="M145" s="241"/>
      <c r="N145" s="195">
        <f t="shared" si="14"/>
        <v>1900</v>
      </c>
      <c r="O145" s="414">
        <f t="shared" si="16"/>
        <v>0</v>
      </c>
      <c r="P145" s="240"/>
      <c r="Q145" s="298">
        <f t="shared" si="15"/>
        <v>0</v>
      </c>
      <c r="R145" s="298">
        <f t="shared" si="17"/>
        <v>0</v>
      </c>
      <c r="S145" s="297">
        <f t="shared" si="18"/>
        <v>0</v>
      </c>
      <c r="T145" s="474"/>
      <c r="U145" s="44"/>
    </row>
    <row r="146" spans="1:21" ht="33.950000000000003" customHeight="1" x14ac:dyDescent="0.25">
      <c r="A146" s="46"/>
      <c r="B146" s="143"/>
      <c r="C146" s="1027"/>
      <c r="D146" s="1028"/>
      <c r="E146" s="310"/>
      <c r="F146" s="233"/>
      <c r="G146" s="141"/>
      <c r="H146" s="242"/>
      <c r="I146" s="233"/>
      <c r="J146" s="455"/>
      <c r="K146" s="299"/>
      <c r="L146" s="413"/>
      <c r="M146" s="241"/>
      <c r="N146" s="195">
        <f t="shared" si="14"/>
        <v>1900</v>
      </c>
      <c r="O146" s="414">
        <f t="shared" si="16"/>
        <v>0</v>
      </c>
      <c r="P146" s="240"/>
      <c r="Q146" s="298">
        <f t="shared" si="15"/>
        <v>0</v>
      </c>
      <c r="R146" s="298">
        <f t="shared" si="17"/>
        <v>0</v>
      </c>
      <c r="S146" s="297">
        <f t="shared" si="18"/>
        <v>0</v>
      </c>
      <c r="T146" s="474"/>
      <c r="U146" s="44"/>
    </row>
    <row r="147" spans="1:21" ht="33.950000000000003" customHeight="1" x14ac:dyDescent="0.25">
      <c r="A147" s="46"/>
      <c r="B147" s="141"/>
      <c r="C147" s="1027"/>
      <c r="D147" s="1028"/>
      <c r="E147" s="310"/>
      <c r="F147" s="233"/>
      <c r="G147" s="141"/>
      <c r="H147" s="242"/>
      <c r="I147" s="233"/>
      <c r="J147" s="455"/>
      <c r="K147" s="299"/>
      <c r="L147" s="413"/>
      <c r="M147" s="241"/>
      <c r="N147" s="195">
        <f t="shared" si="14"/>
        <v>1900</v>
      </c>
      <c r="O147" s="414">
        <f t="shared" si="16"/>
        <v>0</v>
      </c>
      <c r="P147" s="240"/>
      <c r="Q147" s="298">
        <f t="shared" si="15"/>
        <v>0</v>
      </c>
      <c r="R147" s="298">
        <f t="shared" si="17"/>
        <v>0</v>
      </c>
      <c r="S147" s="297">
        <f t="shared" si="18"/>
        <v>0</v>
      </c>
      <c r="T147" s="474"/>
      <c r="U147" s="44"/>
    </row>
    <row r="148" spans="1:21" ht="33.950000000000003" customHeight="1" x14ac:dyDescent="0.25">
      <c r="A148" s="46"/>
      <c r="B148" s="143"/>
      <c r="C148" s="1027"/>
      <c r="D148" s="1028"/>
      <c r="E148" s="310"/>
      <c r="F148" s="233"/>
      <c r="G148" s="141"/>
      <c r="H148" s="242"/>
      <c r="I148" s="233"/>
      <c r="J148" s="455"/>
      <c r="K148" s="299"/>
      <c r="L148" s="413"/>
      <c r="M148" s="241"/>
      <c r="N148" s="195">
        <f t="shared" si="14"/>
        <v>1900</v>
      </c>
      <c r="O148" s="414">
        <f t="shared" si="16"/>
        <v>0</v>
      </c>
      <c r="P148" s="240"/>
      <c r="Q148" s="298">
        <f t="shared" si="15"/>
        <v>0</v>
      </c>
      <c r="R148" s="298">
        <f t="shared" si="17"/>
        <v>0</v>
      </c>
      <c r="S148" s="297">
        <f t="shared" si="18"/>
        <v>0</v>
      </c>
      <c r="T148" s="474"/>
      <c r="U148" s="44"/>
    </row>
    <row r="149" spans="1:21" ht="33.950000000000003" customHeight="1" x14ac:dyDescent="0.25">
      <c r="A149" s="46"/>
      <c r="B149" s="143"/>
      <c r="C149" s="1027"/>
      <c r="D149" s="1028"/>
      <c r="E149" s="310"/>
      <c r="F149" s="233"/>
      <c r="G149" s="141"/>
      <c r="H149" s="242"/>
      <c r="I149" s="233"/>
      <c r="J149" s="455"/>
      <c r="K149" s="299"/>
      <c r="L149" s="413"/>
      <c r="M149" s="241"/>
      <c r="N149" s="195">
        <f t="shared" si="14"/>
        <v>1900</v>
      </c>
      <c r="O149" s="414">
        <f t="shared" si="16"/>
        <v>0</v>
      </c>
      <c r="P149" s="240"/>
      <c r="Q149" s="298">
        <f t="shared" si="15"/>
        <v>0</v>
      </c>
      <c r="R149" s="298">
        <f t="shared" si="17"/>
        <v>0</v>
      </c>
      <c r="S149" s="297">
        <f t="shared" si="18"/>
        <v>0</v>
      </c>
      <c r="T149" s="474"/>
      <c r="U149" s="44"/>
    </row>
    <row r="150" spans="1:21" ht="33.950000000000003" customHeight="1" x14ac:dyDescent="0.25">
      <c r="A150" s="46"/>
      <c r="B150" s="141"/>
      <c r="C150" s="1027"/>
      <c r="D150" s="1028"/>
      <c r="E150" s="310"/>
      <c r="F150" s="233"/>
      <c r="G150" s="141"/>
      <c r="H150" s="242"/>
      <c r="I150" s="233"/>
      <c r="J150" s="455"/>
      <c r="K150" s="299"/>
      <c r="L150" s="413"/>
      <c r="M150" s="241"/>
      <c r="N150" s="195">
        <f t="shared" si="14"/>
        <v>1900</v>
      </c>
      <c r="O150" s="414">
        <f t="shared" si="16"/>
        <v>0</v>
      </c>
      <c r="P150" s="240"/>
      <c r="Q150" s="298">
        <f t="shared" si="15"/>
        <v>0</v>
      </c>
      <c r="R150" s="298">
        <f t="shared" si="17"/>
        <v>0</v>
      </c>
      <c r="S150" s="297">
        <f t="shared" si="18"/>
        <v>0</v>
      </c>
      <c r="T150" s="474"/>
      <c r="U150" s="44"/>
    </row>
    <row r="151" spans="1:21" ht="33.950000000000003" hidden="1" customHeight="1" x14ac:dyDescent="0.25">
      <c r="A151" s="46"/>
      <c r="B151" s="475"/>
      <c r="C151" s="476"/>
      <c r="D151" s="476"/>
      <c r="E151" s="477"/>
      <c r="F151" s="478"/>
      <c r="G151" s="635"/>
      <c r="H151" s="479"/>
      <c r="I151" s="478" t="s">
        <v>495</v>
      </c>
      <c r="J151" s="634">
        <f>COUNTIFS(G12:G150,"Sustantivo",T12:T150,"Supresión de puesto PTH")</f>
        <v>0</v>
      </c>
      <c r="K151" s="481" t="s">
        <v>494</v>
      </c>
      <c r="L151" s="299">
        <f>COUNTIFS(G12:G150,"Adjetivo",T12:T150,"Supresión de puesto PTH")</f>
        <v>0</v>
      </c>
      <c r="M151" s="241"/>
      <c r="N151" s="195"/>
      <c r="O151" s="414"/>
      <c r="P151" s="240"/>
      <c r="Q151" s="298"/>
      <c r="R151" s="298"/>
      <c r="S151" s="297"/>
      <c r="T151" s="474"/>
      <c r="U151" s="44"/>
    </row>
    <row r="152" spans="1:21" ht="33.950000000000003" customHeight="1" x14ac:dyDescent="0.25">
      <c r="A152" s="46"/>
      <c r="B152" s="475"/>
      <c r="C152" s="476"/>
      <c r="D152" s="476"/>
      <c r="E152" s="477"/>
      <c r="F152" s="478"/>
      <c r="G152" s="635"/>
      <c r="H152" s="479"/>
      <c r="I152" s="478"/>
      <c r="J152" s="480"/>
      <c r="K152" s="481"/>
      <c r="L152" s="1093" t="s">
        <v>520</v>
      </c>
      <c r="M152" s="1093"/>
      <c r="N152" s="1093"/>
      <c r="O152" s="1093"/>
      <c r="P152" s="1093"/>
      <c r="Q152" s="1093"/>
      <c r="R152" s="1093"/>
      <c r="S152" s="1089">
        <f>J151+L151</f>
        <v>0</v>
      </c>
      <c r="T152" s="1089"/>
      <c r="U152" s="44"/>
    </row>
    <row r="153" spans="1:21" ht="33.950000000000003" hidden="1" customHeight="1" x14ac:dyDescent="0.25">
      <c r="A153" s="479"/>
      <c r="B153" s="479"/>
      <c r="C153" s="479"/>
      <c r="D153" s="479"/>
      <c r="E153" s="479"/>
      <c r="F153" s="479"/>
      <c r="G153" s="636"/>
      <c r="H153" s="479"/>
      <c r="I153" s="478"/>
      <c r="J153" s="480"/>
      <c r="K153" s="481"/>
      <c r="L153" s="1093" t="s">
        <v>521</v>
      </c>
      <c r="M153" s="1093"/>
      <c r="N153" s="1093"/>
      <c r="O153" s="1093"/>
      <c r="P153" s="1093"/>
      <c r="Q153" s="1093"/>
      <c r="R153" s="1093"/>
      <c r="S153" s="1089">
        <f>COUNTIFS(G12:G150,"Adjetivo",T12:T150,"Supresión de puesto PEA")</f>
        <v>0</v>
      </c>
      <c r="T153" s="1089"/>
      <c r="U153" s="44"/>
    </row>
    <row r="154" spans="1:21" ht="33.950000000000003" hidden="1" customHeight="1" x14ac:dyDescent="0.3">
      <c r="A154" s="479"/>
      <c r="B154" s="1088"/>
      <c r="C154" s="1088"/>
      <c r="D154" s="1088"/>
      <c r="E154" s="225"/>
      <c r="F154" s="479"/>
      <c r="G154" s="636"/>
      <c r="H154" s="479"/>
      <c r="I154" s="478"/>
      <c r="J154" s="480"/>
      <c r="K154" s="481"/>
      <c r="L154" s="1093" t="s">
        <v>461</v>
      </c>
      <c r="M154" s="1093"/>
      <c r="N154" s="1093"/>
      <c r="O154" s="1093"/>
      <c r="P154" s="1093"/>
      <c r="Q154" s="1093"/>
      <c r="R154" s="1093"/>
      <c r="S154" s="1089">
        <f>S152+S153</f>
        <v>0</v>
      </c>
      <c r="T154" s="1089"/>
      <c r="U154" s="44"/>
    </row>
    <row r="155" spans="1:21" ht="33.950000000000003" customHeight="1" x14ac:dyDescent="0.3">
      <c r="A155" s="479"/>
      <c r="B155" s="1088"/>
      <c r="C155" s="1088"/>
      <c r="D155" s="1088"/>
      <c r="E155" s="225"/>
      <c r="F155" s="479"/>
      <c r="G155" s="636"/>
      <c r="H155" s="479"/>
      <c r="I155" s="478"/>
      <c r="J155" s="480"/>
      <c r="K155" s="481"/>
      <c r="L155" s="1093" t="s">
        <v>462</v>
      </c>
      <c r="M155" s="1093"/>
      <c r="N155" s="1093"/>
      <c r="O155" s="1093"/>
      <c r="P155" s="1093"/>
      <c r="Q155" s="1093"/>
      <c r="R155" s="1093"/>
      <c r="S155" s="1090">
        <f>SUMIFS(S12:S150,T12:T150,"Supresión de puesto PTH")</f>
        <v>0</v>
      </c>
      <c r="T155" s="1090"/>
      <c r="U155" s="44"/>
    </row>
    <row r="156" spans="1:21" ht="27" hidden="1" customHeight="1" x14ac:dyDescent="0.3">
      <c r="A156" s="46"/>
      <c r="B156" s="1088"/>
      <c r="C156" s="1088"/>
      <c r="D156" s="1088"/>
      <c r="E156" s="225"/>
      <c r="F156" s="124"/>
      <c r="G156" s="274"/>
      <c r="H156" s="124"/>
      <c r="I156" s="124"/>
      <c r="J156" s="124"/>
      <c r="K156" s="128"/>
      <c r="L156" s="1093" t="s">
        <v>463</v>
      </c>
      <c r="M156" s="1093"/>
      <c r="N156" s="1093"/>
      <c r="O156" s="1093"/>
      <c r="P156" s="1093"/>
      <c r="Q156" s="1093"/>
      <c r="R156" s="1093"/>
      <c r="S156" s="1091">
        <f>SUMIFS(S12:S150,T12:T150,"Supresión de puesto PEA")</f>
        <v>0</v>
      </c>
      <c r="T156" s="1091"/>
      <c r="U156" s="44"/>
    </row>
    <row r="157" spans="1:21" ht="27" hidden="1" customHeight="1" x14ac:dyDescent="0.25">
      <c r="A157" s="46"/>
      <c r="B157" s="128"/>
      <c r="C157" s="128"/>
      <c r="D157" s="128"/>
      <c r="E157" s="128"/>
      <c r="F157" s="128"/>
      <c r="G157" s="274"/>
      <c r="H157" s="128"/>
      <c r="I157" s="128"/>
      <c r="J157" s="128"/>
      <c r="K157" s="128"/>
      <c r="L157" s="1093" t="s">
        <v>249</v>
      </c>
      <c r="M157" s="1093"/>
      <c r="N157" s="1093"/>
      <c r="O157" s="1093"/>
      <c r="P157" s="1093"/>
      <c r="Q157" s="1093"/>
      <c r="R157" s="1093"/>
      <c r="S157" s="1092">
        <f>S155+S156</f>
        <v>0</v>
      </c>
      <c r="T157" s="1092"/>
      <c r="U157" s="44"/>
    </row>
    <row r="158" spans="1:21" ht="20.100000000000001" customHeight="1" x14ac:dyDescent="0.25">
      <c r="A158" s="46"/>
      <c r="B158" s="124"/>
      <c r="C158" s="124"/>
      <c r="D158" s="124"/>
      <c r="E158" s="124"/>
      <c r="F158" s="124"/>
      <c r="G158" s="27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  <c r="U158" s="44"/>
    </row>
    <row r="159" spans="1:21" ht="20.100000000000001" customHeight="1" x14ac:dyDescent="0.25">
      <c r="A159" s="46"/>
      <c r="B159" s="124"/>
      <c r="C159" s="124"/>
      <c r="D159" s="124"/>
      <c r="E159" s="124"/>
      <c r="F159" s="448"/>
      <c r="G159" s="629"/>
      <c r="H159" s="448"/>
      <c r="I159" s="983"/>
      <c r="J159" s="983"/>
      <c r="K159" s="983"/>
      <c r="L159" s="983"/>
      <c r="M159" s="124"/>
      <c r="N159" s="124"/>
      <c r="O159" s="124"/>
      <c r="P159" s="124"/>
      <c r="Q159" s="124"/>
      <c r="R159" s="124"/>
      <c r="S159" s="124"/>
      <c r="T159" s="124"/>
      <c r="U159" s="44"/>
    </row>
    <row r="160" spans="1:21" ht="20.100000000000001" customHeight="1" thickBot="1" x14ac:dyDescent="0.3">
      <c r="A160" s="125"/>
      <c r="B160" s="1087" t="s">
        <v>102</v>
      </c>
      <c r="C160" s="1087"/>
      <c r="D160" s="1087"/>
      <c r="E160" s="1087"/>
      <c r="F160" s="1087"/>
      <c r="G160" s="1087"/>
      <c r="H160" s="1087"/>
      <c r="I160" s="1087"/>
      <c r="J160" s="1087"/>
      <c r="K160" s="1087"/>
      <c r="L160" s="398"/>
      <c r="M160" s="398"/>
      <c r="N160" s="398"/>
      <c r="O160" s="398"/>
      <c r="P160" s="398"/>
      <c r="Q160" s="398"/>
      <c r="R160" s="398"/>
      <c r="S160" s="398"/>
      <c r="T160" s="235"/>
      <c r="U160" s="126"/>
    </row>
  </sheetData>
  <sheetProtection algorithmName="SHA-512" hashValue="4rBbiFIQzIBFwWA+IiX3WAolVVqJiAGzk9DluufeHOniC+xR8sECL3f1LW/cuG0wWnGZig1LUe4VHpmlrfQTBQ==" saltValue="x6XAYVyXVxpgfhD1g+W9/Q==" spinCount="100000" sheet="1" objects="1" scenarios="1"/>
  <protectedRanges>
    <protectedRange sqref="L12:L157" name="Rango9"/>
    <protectedRange sqref="O7:T7" name="Rango7"/>
    <protectedRange sqref="P12:P157" name="Rango5"/>
    <protectedRange sqref="A153:I153 A154:A155 F154:I156 B12:I152" name="Rango3"/>
    <protectedRange sqref="A7:C9 M7 F9:H9 H7 K9:AK9 S7:AJ8 J7 K8 M8:R8" name="Rango2"/>
    <protectedRange sqref="M12:M157" name="Rango4"/>
    <protectedRange sqref="K12:K155" name="Rango6"/>
    <protectedRange sqref="O7:T8 N8" name="Rango8"/>
  </protectedRanges>
  <dataConsolidate/>
  <mergeCells count="180">
    <mergeCell ref="C120:D120"/>
    <mergeCell ref="S152:T152"/>
    <mergeCell ref="S153:T153"/>
    <mergeCell ref="S154:T154"/>
    <mergeCell ref="S155:T155"/>
    <mergeCell ref="S156:T156"/>
    <mergeCell ref="S157:T157"/>
    <mergeCell ref="L152:R152"/>
    <mergeCell ref="L153:R153"/>
    <mergeCell ref="L154:R154"/>
    <mergeCell ref="L155:R155"/>
    <mergeCell ref="L156:R156"/>
    <mergeCell ref="L157:R157"/>
    <mergeCell ref="B156:D156"/>
    <mergeCell ref="C131:D131"/>
    <mergeCell ref="C132:D132"/>
    <mergeCell ref="C133:D133"/>
    <mergeCell ref="C139:D139"/>
    <mergeCell ref="C130:D130"/>
    <mergeCell ref="C129:D129"/>
    <mergeCell ref="C128:D128"/>
    <mergeCell ref="C127:D127"/>
    <mergeCell ref="C140:D140"/>
    <mergeCell ref="C147:D147"/>
    <mergeCell ref="C92:D92"/>
    <mergeCell ref="C93:D93"/>
    <mergeCell ref="C94:D94"/>
    <mergeCell ref="C95:D95"/>
    <mergeCell ref="C96:D96"/>
    <mergeCell ref="C111:D111"/>
    <mergeCell ref="C87:D87"/>
    <mergeCell ref="B160:K160"/>
    <mergeCell ref="B154:D154"/>
    <mergeCell ref="B155:D155"/>
    <mergeCell ref="C114:D114"/>
    <mergeCell ref="C115:D115"/>
    <mergeCell ref="C116:D116"/>
    <mergeCell ref="C107:D107"/>
    <mergeCell ref="C108:D108"/>
    <mergeCell ref="C109:D109"/>
    <mergeCell ref="C110:D110"/>
    <mergeCell ref="I159:L159"/>
    <mergeCell ref="C113:D113"/>
    <mergeCell ref="C148:D148"/>
    <mergeCell ref="C143:D143"/>
    <mergeCell ref="C144:D144"/>
    <mergeCell ref="C145:D145"/>
    <mergeCell ref="C146:D146"/>
    <mergeCell ref="C112:D112"/>
    <mergeCell ref="C102:D102"/>
    <mergeCell ref="C103:D103"/>
    <mergeCell ref="C104:D104"/>
    <mergeCell ref="C105:D105"/>
    <mergeCell ref="C106:D106"/>
    <mergeCell ref="C97:D97"/>
    <mergeCell ref="C98:D98"/>
    <mergeCell ref="C99:D99"/>
    <mergeCell ref="C100:D100"/>
    <mergeCell ref="C101:D101"/>
    <mergeCell ref="C88:D88"/>
    <mergeCell ref="C89:D89"/>
    <mergeCell ref="C90:D90"/>
    <mergeCell ref="C91:D91"/>
    <mergeCell ref="C82:D82"/>
    <mergeCell ref="C83:D83"/>
    <mergeCell ref="C84:D84"/>
    <mergeCell ref="C85:D85"/>
    <mergeCell ref="C86:D86"/>
    <mergeCell ref="C77:D77"/>
    <mergeCell ref="C78:D78"/>
    <mergeCell ref="C79:D79"/>
    <mergeCell ref="C80:D80"/>
    <mergeCell ref="C81:D81"/>
    <mergeCell ref="C72:D72"/>
    <mergeCell ref="C73:D73"/>
    <mergeCell ref="C74:D74"/>
    <mergeCell ref="C75:D75"/>
    <mergeCell ref="C76:D76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9:D59"/>
    <mergeCell ref="C60:D60"/>
    <mergeCell ref="C61:D61"/>
    <mergeCell ref="C52:D52"/>
    <mergeCell ref="C53:D53"/>
    <mergeCell ref="C54:D54"/>
    <mergeCell ref="C55:D55"/>
    <mergeCell ref="C56:D56"/>
    <mergeCell ref="C67:D67"/>
    <mergeCell ref="C50:D50"/>
    <mergeCell ref="C51:D51"/>
    <mergeCell ref="C42:D42"/>
    <mergeCell ref="C43:D43"/>
    <mergeCell ref="C44:D44"/>
    <mergeCell ref="C45:D45"/>
    <mergeCell ref="C46:D46"/>
    <mergeCell ref="C57:D57"/>
    <mergeCell ref="C58:D58"/>
    <mergeCell ref="M7:O7"/>
    <mergeCell ref="M8:O8"/>
    <mergeCell ref="B8:F8"/>
    <mergeCell ref="B7:F7"/>
    <mergeCell ref="H7:L7"/>
    <mergeCell ref="H8:L8"/>
    <mergeCell ref="C47:D47"/>
    <mergeCell ref="C48:D48"/>
    <mergeCell ref="C49:D49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  <mergeCell ref="H5:O5"/>
    <mergeCell ref="P2:R2"/>
    <mergeCell ref="P3:R3"/>
    <mergeCell ref="P4:R4"/>
    <mergeCell ref="P5:R5"/>
    <mergeCell ref="C18:D18"/>
    <mergeCell ref="C19:D19"/>
    <mergeCell ref="C20:D20"/>
    <mergeCell ref="P7:T7"/>
    <mergeCell ref="P8:T8"/>
    <mergeCell ref="E10:T10"/>
    <mergeCell ref="S2:T2"/>
    <mergeCell ref="S3:T3"/>
    <mergeCell ref="S4:T4"/>
    <mergeCell ref="S5:T5"/>
    <mergeCell ref="C11:D11"/>
    <mergeCell ref="C12:D12"/>
    <mergeCell ref="C13:D13"/>
    <mergeCell ref="C14:D14"/>
    <mergeCell ref="B2:G5"/>
    <mergeCell ref="H2:O3"/>
    <mergeCell ref="H4:O4"/>
    <mergeCell ref="B6:S6"/>
    <mergeCell ref="B10:D10"/>
    <mergeCell ref="C134:D134"/>
    <mergeCell ref="C135:D135"/>
    <mergeCell ref="C136:D136"/>
    <mergeCell ref="C137:D137"/>
    <mergeCell ref="C138:D138"/>
    <mergeCell ref="C141:D141"/>
    <mergeCell ref="C142:D142"/>
    <mergeCell ref="C149:D149"/>
    <mergeCell ref="C150:D150"/>
    <mergeCell ref="C119:D119"/>
    <mergeCell ref="C118:D118"/>
    <mergeCell ref="C117:D117"/>
    <mergeCell ref="C15:D15"/>
    <mergeCell ref="C16:D16"/>
    <mergeCell ref="C17:D17"/>
    <mergeCell ref="C40:D40"/>
    <mergeCell ref="C41:D41"/>
    <mergeCell ref="C126:D126"/>
    <mergeCell ref="C125:D125"/>
    <mergeCell ref="C124:D124"/>
    <mergeCell ref="C123:D123"/>
    <mergeCell ref="C122:D122"/>
    <mergeCell ref="C121:D121"/>
    <mergeCell ref="C21:D21"/>
    <mergeCell ref="C22:D22"/>
    <mergeCell ref="C23:D23"/>
    <mergeCell ref="C24:D24"/>
    <mergeCell ref="C25:D25"/>
    <mergeCell ref="C37:D37"/>
    <mergeCell ref="C38:D38"/>
    <mergeCell ref="C39:D39"/>
    <mergeCell ref="C26:D26"/>
    <mergeCell ref="C32:D32"/>
  </mergeCells>
  <conditionalFormatting sqref="G12:G150">
    <cfRule type="expression" dxfId="16" priority="2">
      <formula>IF(AND(G12="Sustantivo",T12="Supresión de puesto PEA"),TRUE,FALSE)</formula>
    </cfRule>
  </conditionalFormatting>
  <conditionalFormatting sqref="T12:T150">
    <cfRule type="expression" dxfId="15" priority="1">
      <formula>IF(AND(G12="Sustantivo",T12="Supresión de puesto PEA"),TRUE,FALSE)</formula>
    </cfRule>
  </conditionalFormatting>
  <dataValidations count="4">
    <dataValidation type="textLength" operator="equal" allowBlank="1" showInputMessage="1" showErrorMessage="1" error="El número de cédula es incorrecto" prompt="Ingrese solo 10 números" sqref="E12:E152" xr:uid="{00000000-0002-0000-0900-000000000000}">
      <formula1>10</formula1>
    </dataValidation>
    <dataValidation type="list" allowBlank="1" showInputMessage="1" showErrorMessage="1" sqref="T151" xr:uid="{00000000-0002-0000-0900-000001000000}">
      <formula1>"Supresión de puesto PTH,Supresión de puesto PEA"</formula1>
    </dataValidation>
    <dataValidation type="list" allowBlank="1" showInputMessage="1" showErrorMessage="1" sqref="G12:G151" xr:uid="{00000000-0002-0000-0900-000002000000}">
      <formula1>"Sustantivo,Adjetivo"</formula1>
    </dataValidation>
    <dataValidation type="list" allowBlank="1" showInputMessage="1" showErrorMessage="1" sqref="T12:T150" xr:uid="{00000000-0002-0000-0900-000003000000}">
      <formula1>"Supresión de puesto PTH"</formula1>
    </dataValidation>
  </dataValidations>
  <pageMargins left="0.25" right="0.25" top="0.75" bottom="0.75" header="0.3" footer="0.3"/>
  <pageSetup paperSize="206" scale="59" orientation="landscape" r:id="rId1"/>
  <rowBreaks count="1" manualBreakCount="1">
    <brk id="133" max="17" man="1"/>
  </rowBreaks>
  <colBreaks count="1" manualBreakCount="1">
    <brk id="20" max="154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4000000}">
          <x14:formula1>
            <xm:f>Datos!$G$2:$G$11</xm:f>
          </x14:formula1>
          <xm:sqref>P7</xm:sqref>
        </x14:dataValidation>
        <x14:dataValidation type="list" allowBlank="1" showInputMessage="1" showErrorMessage="1" xr:uid="{00000000-0002-0000-0900-000005000000}">
          <x14:formula1>
            <xm:f>Datos!$H$2:$H$7</xm:f>
          </x14:formula1>
          <xm:sqref>H5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/>
  <dimension ref="A1:AP576"/>
  <sheetViews>
    <sheetView view="pageBreakPreview" zoomScaleNormal="100" zoomScaleSheetLayoutView="100" workbookViewId="0">
      <selection activeCell="H5" sqref="H5:Q5"/>
    </sheetView>
  </sheetViews>
  <sheetFormatPr baseColWidth="10" defaultColWidth="11.42578125" defaultRowHeight="13.5" zeroHeight="1" x14ac:dyDescent="0.25"/>
  <cols>
    <col min="1" max="1" width="2.28515625" style="41" customWidth="1"/>
    <col min="2" max="2" width="3.7109375" style="41" customWidth="1"/>
    <col min="3" max="3" width="7.28515625" style="41" customWidth="1"/>
    <col min="4" max="4" width="9.5703125" style="41" customWidth="1"/>
    <col min="5" max="5" width="15.140625" style="41" customWidth="1"/>
    <col min="6" max="6" width="13.42578125" style="41" customWidth="1"/>
    <col min="7" max="7" width="8" style="41" customWidth="1"/>
    <col min="8" max="8" width="14" style="41" customWidth="1"/>
    <col min="9" max="9" width="14.42578125" style="41" customWidth="1"/>
    <col min="10" max="10" width="10.5703125" style="127" customWidth="1"/>
    <col min="11" max="13" width="7.85546875" style="127" customWidth="1"/>
    <col min="14" max="14" width="9" style="127" customWidth="1"/>
    <col min="15" max="15" width="11.140625" style="127" customWidth="1"/>
    <col min="16" max="16" width="10" style="127" customWidth="1"/>
    <col min="17" max="17" width="18.7109375" style="127" customWidth="1"/>
    <col min="18" max="18" width="17.28515625" style="127" customWidth="1"/>
    <col min="19" max="19" width="30.140625" style="127" customWidth="1"/>
    <col min="20" max="20" width="1.42578125" style="41" customWidth="1"/>
    <col min="21" max="140" width="0" style="41" hidden="1" customWidth="1"/>
    <col min="141" max="16384" width="11.42578125" style="41"/>
  </cols>
  <sheetData>
    <row r="1" spans="1:42" ht="9.9499999999999993" customHeight="1" x14ac:dyDescent="0.25">
      <c r="A1" s="50"/>
      <c r="B1" s="48"/>
      <c r="C1" s="48"/>
      <c r="D1" s="48"/>
      <c r="E1" s="48"/>
      <c r="F1" s="48"/>
      <c r="G1" s="48"/>
      <c r="H1" s="48"/>
      <c r="I1" s="48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42" ht="14.25" customHeight="1" x14ac:dyDescent="0.25">
      <c r="A2" s="46"/>
      <c r="B2" s="1019"/>
      <c r="C2" s="1019"/>
      <c r="D2" s="1019"/>
      <c r="E2" s="1019"/>
      <c r="F2" s="1019"/>
      <c r="G2" s="1019"/>
      <c r="H2" s="1051" t="s">
        <v>617</v>
      </c>
      <c r="I2" s="1051"/>
      <c r="J2" s="1051"/>
      <c r="K2" s="1051"/>
      <c r="L2" s="1051"/>
      <c r="M2" s="1051"/>
      <c r="N2" s="1051"/>
      <c r="O2" s="1051"/>
      <c r="P2" s="1051"/>
      <c r="Q2" s="1051"/>
      <c r="R2" s="373" t="s">
        <v>63</v>
      </c>
      <c r="S2" s="374">
        <f>Datos!J2</f>
        <v>45293</v>
      </c>
      <c r="W2" s="255"/>
    </row>
    <row r="3" spans="1:42" ht="14.25" customHeight="1" x14ac:dyDescent="0.25">
      <c r="A3" s="46"/>
      <c r="B3" s="1019"/>
      <c r="C3" s="1019"/>
      <c r="D3" s="1019"/>
      <c r="E3" s="1019"/>
      <c r="F3" s="1019"/>
      <c r="G3" s="1019"/>
      <c r="H3" s="1051"/>
      <c r="I3" s="1051"/>
      <c r="J3" s="1051"/>
      <c r="K3" s="1051"/>
      <c r="L3" s="1051"/>
      <c r="M3" s="1051"/>
      <c r="N3" s="1051"/>
      <c r="O3" s="1051"/>
      <c r="P3" s="1051"/>
      <c r="Q3" s="1051"/>
      <c r="R3" s="373" t="s">
        <v>67</v>
      </c>
      <c r="S3" s="323" t="s">
        <v>392</v>
      </c>
      <c r="W3" s="255"/>
    </row>
    <row r="4" spans="1:42" ht="14.25" customHeight="1" x14ac:dyDescent="0.25">
      <c r="A4" s="46"/>
      <c r="B4" s="1019"/>
      <c r="C4" s="1019"/>
      <c r="D4" s="1019"/>
      <c r="E4" s="1019"/>
      <c r="F4" s="1019"/>
      <c r="G4" s="1019"/>
      <c r="H4" s="1080" t="str">
        <f>'ÍNDICE 00'!C13</f>
        <v>LISTA DE ASIGNACIONES PARA CREACIONES DE PUESTOS</v>
      </c>
      <c r="I4" s="1080"/>
      <c r="J4" s="1080"/>
      <c r="K4" s="1080"/>
      <c r="L4" s="1080"/>
      <c r="M4" s="1080"/>
      <c r="N4" s="1080"/>
      <c r="O4" s="1080"/>
      <c r="P4" s="1080"/>
      <c r="Q4" s="1080"/>
      <c r="R4" s="373" t="s">
        <v>65</v>
      </c>
      <c r="S4" s="325" t="s">
        <v>347</v>
      </c>
      <c r="W4" s="255"/>
    </row>
    <row r="5" spans="1:42" ht="14.25" customHeight="1" x14ac:dyDescent="0.25">
      <c r="A5" s="46"/>
      <c r="B5" s="1019"/>
      <c r="C5" s="1019"/>
      <c r="D5" s="1019"/>
      <c r="E5" s="1019"/>
      <c r="F5" s="1019"/>
      <c r="G5" s="1019"/>
      <c r="H5" s="1052" t="s">
        <v>380</v>
      </c>
      <c r="I5" s="1052"/>
      <c r="J5" s="1052"/>
      <c r="K5" s="1052"/>
      <c r="L5" s="1052"/>
      <c r="M5" s="1052"/>
      <c r="N5" s="1052"/>
      <c r="O5" s="1052"/>
      <c r="P5" s="1052"/>
      <c r="Q5" s="1052"/>
      <c r="R5" s="373" t="s">
        <v>60</v>
      </c>
      <c r="S5" s="325" t="str">
        <f>'ÍNDICE 00'!I13</f>
        <v>PRO-MDT-PTH-01 FOR 13 EXT</v>
      </c>
      <c r="W5" s="255"/>
    </row>
    <row r="6" spans="1:42" ht="9.9499999999999993" customHeight="1" x14ac:dyDescent="0.25">
      <c r="A6" s="46"/>
      <c r="B6" s="937"/>
      <c r="C6" s="937"/>
      <c r="D6" s="937"/>
      <c r="E6" s="937"/>
      <c r="F6" s="937"/>
      <c r="G6" s="937"/>
      <c r="H6" s="937"/>
      <c r="I6" s="937"/>
      <c r="J6" s="937"/>
      <c r="K6" s="937"/>
      <c r="L6" s="937"/>
      <c r="M6" s="937"/>
      <c r="N6" s="937"/>
      <c r="O6" s="937"/>
      <c r="P6" s="937"/>
      <c r="Q6" s="937"/>
      <c r="R6" s="234"/>
      <c r="S6" s="234"/>
      <c r="W6" s="255"/>
    </row>
    <row r="7" spans="1:42" s="40" customFormat="1" ht="14.25" customHeight="1" x14ac:dyDescent="0.25">
      <c r="A7" s="3"/>
      <c r="B7" s="808" t="s">
        <v>56</v>
      </c>
      <c r="C7" s="804"/>
      <c r="D7" s="804"/>
      <c r="E7" s="804"/>
      <c r="F7" s="804"/>
      <c r="G7" s="828"/>
      <c r="H7" s="828"/>
      <c r="I7" s="828"/>
      <c r="J7" s="828"/>
      <c r="K7" s="828"/>
      <c r="L7" s="828"/>
      <c r="M7" s="828"/>
      <c r="N7" s="828"/>
      <c r="O7" s="828"/>
      <c r="P7" s="1099" t="s">
        <v>79</v>
      </c>
      <c r="Q7" s="1099"/>
      <c r="R7" s="828"/>
      <c r="S7" s="829"/>
      <c r="T7" s="41"/>
      <c r="U7" s="41"/>
      <c r="V7" s="41"/>
      <c r="W7" s="256"/>
      <c r="X7" s="41"/>
      <c r="Y7" s="56"/>
      <c r="Z7" s="41"/>
      <c r="AA7" s="45"/>
      <c r="AB7" s="41"/>
      <c r="AC7" s="56"/>
      <c r="AD7" s="41"/>
      <c r="AE7" s="45"/>
      <c r="AF7" s="41"/>
      <c r="AG7" s="56"/>
      <c r="AH7" s="41"/>
      <c r="AI7" s="45"/>
      <c r="AJ7" s="41"/>
      <c r="AK7" s="56"/>
      <c r="AL7" s="41"/>
      <c r="AM7" s="45"/>
      <c r="AN7" s="41"/>
      <c r="AO7" s="56"/>
      <c r="AP7" s="41"/>
    </row>
    <row r="8" spans="1:42" s="40" customFormat="1" ht="14.25" customHeight="1" x14ac:dyDescent="0.25">
      <c r="A8" s="3"/>
      <c r="B8" s="1034" t="s">
        <v>175</v>
      </c>
      <c r="C8" s="807"/>
      <c r="D8" s="807"/>
      <c r="E8" s="807"/>
      <c r="F8" s="807"/>
      <c r="G8" s="1023"/>
      <c r="H8" s="1023"/>
      <c r="I8" s="1023"/>
      <c r="J8" s="1023"/>
      <c r="K8" s="1023"/>
      <c r="L8" s="1023"/>
      <c r="M8" s="1023"/>
      <c r="N8" s="1023"/>
      <c r="O8" s="1023"/>
      <c r="P8" s="1100" t="s">
        <v>99</v>
      </c>
      <c r="Q8" s="1100"/>
      <c r="R8" s="830"/>
      <c r="S8" s="831"/>
      <c r="T8" s="41"/>
      <c r="U8" s="41"/>
      <c r="V8" s="41"/>
      <c r="W8" s="256"/>
      <c r="X8" s="41"/>
      <c r="Y8" s="252" t="s">
        <v>585</v>
      </c>
      <c r="Z8" s="41"/>
      <c r="AA8" s="45"/>
      <c r="AB8" s="41"/>
      <c r="AC8" s="56"/>
      <c r="AD8" s="41"/>
      <c r="AE8" s="45"/>
      <c r="AF8" s="41"/>
      <c r="AG8" s="56"/>
      <c r="AH8" s="41"/>
      <c r="AI8" s="45"/>
      <c r="AJ8" s="41"/>
      <c r="AK8" s="56"/>
      <c r="AL8" s="41"/>
      <c r="AM8" s="45"/>
      <c r="AN8" s="41"/>
      <c r="AO8" s="56"/>
    </row>
    <row r="9" spans="1:42" s="40" customFormat="1" ht="9.9499999999999993" customHeight="1" x14ac:dyDescent="0.25">
      <c r="A9" s="1035"/>
      <c r="B9" s="1036"/>
      <c r="C9" s="1036"/>
      <c r="D9" s="1036"/>
      <c r="E9" s="1036"/>
      <c r="F9" s="1036"/>
      <c r="G9" s="1036"/>
      <c r="H9" s="1036"/>
      <c r="I9" s="1036"/>
      <c r="J9" s="1036"/>
      <c r="K9" s="1036"/>
      <c r="L9" s="1036"/>
      <c r="M9" s="1036"/>
      <c r="N9" s="1036"/>
      <c r="O9" s="1036"/>
      <c r="P9" s="1036"/>
      <c r="Q9" s="1036"/>
      <c r="R9" s="1036"/>
      <c r="S9" s="1036"/>
      <c r="T9" s="42"/>
      <c r="U9" s="42"/>
      <c r="V9" s="41"/>
      <c r="W9" s="255"/>
      <c r="X9" s="45"/>
      <c r="Y9" s="252" t="s">
        <v>330</v>
      </c>
      <c r="Z9" s="56"/>
      <c r="AA9" s="41"/>
      <c r="AB9" s="45"/>
      <c r="AC9" s="41"/>
      <c r="AD9" s="56"/>
      <c r="AE9" s="41"/>
      <c r="AF9" s="45"/>
      <c r="AG9" s="41"/>
      <c r="AH9" s="56"/>
      <c r="AI9" s="41"/>
      <c r="AJ9" s="45"/>
      <c r="AK9" s="41"/>
      <c r="AL9" s="56"/>
      <c r="AM9" s="41"/>
      <c r="AN9" s="45"/>
      <c r="AO9" s="41"/>
      <c r="AP9" s="56"/>
    </row>
    <row r="10" spans="1:42" ht="17.100000000000001" customHeight="1" x14ac:dyDescent="0.25">
      <c r="A10" s="46"/>
      <c r="B10" s="1045" t="s">
        <v>101</v>
      </c>
      <c r="C10" s="1045" t="s">
        <v>455</v>
      </c>
      <c r="D10" s="1046" t="s">
        <v>2</v>
      </c>
      <c r="E10" s="1048"/>
      <c r="F10" s="1045" t="s">
        <v>8</v>
      </c>
      <c r="G10" s="1045" t="s">
        <v>270</v>
      </c>
      <c r="H10" s="1045" t="s">
        <v>3</v>
      </c>
      <c r="I10" s="1045" t="s">
        <v>7</v>
      </c>
      <c r="J10" s="1045" t="s">
        <v>11</v>
      </c>
      <c r="K10" s="976" t="s">
        <v>269</v>
      </c>
      <c r="L10" s="1101"/>
      <c r="M10" s="1101"/>
      <c r="N10" s="1101"/>
      <c r="O10" s="1101"/>
      <c r="P10" s="977"/>
      <c r="Q10" s="1045" t="s">
        <v>262</v>
      </c>
      <c r="R10" s="1045" t="s">
        <v>335</v>
      </c>
      <c r="S10" s="1045" t="s">
        <v>334</v>
      </c>
      <c r="W10" s="255"/>
      <c r="Y10" s="252" t="s">
        <v>326</v>
      </c>
    </row>
    <row r="11" spans="1:42" ht="21" customHeight="1" x14ac:dyDescent="0.25">
      <c r="A11" s="46"/>
      <c r="B11" s="987"/>
      <c r="C11" s="987"/>
      <c r="D11" s="1049"/>
      <c r="E11" s="1050"/>
      <c r="F11" s="987"/>
      <c r="G11" s="987"/>
      <c r="H11" s="987"/>
      <c r="I11" s="987"/>
      <c r="J11" s="987"/>
      <c r="K11" s="119" t="s">
        <v>268</v>
      </c>
      <c r="L11" s="119" t="s">
        <v>267</v>
      </c>
      <c r="M11" s="119" t="s">
        <v>266</v>
      </c>
      <c r="N11" s="119" t="s">
        <v>265</v>
      </c>
      <c r="O11" s="119" t="s">
        <v>264</v>
      </c>
      <c r="P11" s="119" t="s">
        <v>263</v>
      </c>
      <c r="Q11" s="987"/>
      <c r="R11" s="987"/>
      <c r="S11" s="987"/>
      <c r="W11" s="255"/>
      <c r="Y11" s="252"/>
    </row>
    <row r="12" spans="1:42" ht="33.950000000000003" customHeight="1" x14ac:dyDescent="0.25">
      <c r="A12" s="46"/>
      <c r="B12" s="143"/>
      <c r="C12" s="327"/>
      <c r="D12" s="978"/>
      <c r="E12" s="979"/>
      <c r="F12" s="144"/>
      <c r="G12" s="143"/>
      <c r="H12" s="158"/>
      <c r="I12" s="453"/>
      <c r="J12" s="658" t="str">
        <f>IF(H12="","",VLOOKUP(H12,Datos!$B$2:$C$16,2,FALSE))</f>
        <v/>
      </c>
      <c r="K12" s="385" t="str">
        <f>IF(ISNUMBER(J12),((J12*12)*G12),"")</f>
        <v/>
      </c>
      <c r="L12" s="385" t="str">
        <f>IF(ISNUMBER(J12),(K12/12),"")</f>
        <v/>
      </c>
      <c r="M12" s="385" t="str">
        <f>IF(ISNUMBER(J12),($F$513*G12),"")</f>
        <v/>
      </c>
      <c r="N12" s="385" t="str">
        <f>IF(ISNUMBER(J12),(K12*8.33%),"")</f>
        <v/>
      </c>
      <c r="O12" s="385" t="str">
        <f>IF(ISNUMBER(J12),(K12*9.15%),"")</f>
        <v/>
      </c>
      <c r="P12" s="385" t="str">
        <f>IF(ISNUMBER(J12),SUM(K12:O12),"")</f>
        <v/>
      </c>
      <c r="Q12" s="150"/>
      <c r="R12" s="454"/>
      <c r="S12" s="254"/>
      <c r="W12" s="255"/>
    </row>
    <row r="13" spans="1:42" ht="33.950000000000003" customHeight="1" x14ac:dyDescent="0.25">
      <c r="A13" s="46"/>
      <c r="B13" s="143"/>
      <c r="C13" s="327"/>
      <c r="D13" s="978"/>
      <c r="E13" s="979"/>
      <c r="F13" s="144"/>
      <c r="G13" s="143"/>
      <c r="H13" s="158"/>
      <c r="I13" s="453"/>
      <c r="J13" s="658" t="str">
        <f>IF(H13="","",VLOOKUP(H13,Datos!$B$2:$C$21,2,FALSE))</f>
        <v/>
      </c>
      <c r="K13" s="385" t="str">
        <f t="shared" ref="K13:K76" si="0">IF(ISNUMBER(J13),((J13*12)*G13),"")</f>
        <v/>
      </c>
      <c r="L13" s="385" t="str">
        <f t="shared" ref="L13:L76" si="1">IF(ISNUMBER(J13),(K13/12),"")</f>
        <v/>
      </c>
      <c r="M13" s="385" t="str">
        <f t="shared" ref="M13:M76" si="2">IF(ISNUMBER(J13),($F$513*G13),"")</f>
        <v/>
      </c>
      <c r="N13" s="385" t="str">
        <f t="shared" ref="N13:N76" si="3">IF(ISNUMBER(J13),(K13*8.33%),"")</f>
        <v/>
      </c>
      <c r="O13" s="385" t="str">
        <f t="shared" ref="O13:O76" si="4">IF(ISNUMBER(J13),(K13*9.15%),"")</f>
        <v/>
      </c>
      <c r="P13" s="385" t="str">
        <f t="shared" ref="P13:P76" si="5">IF(ISNUMBER(J13),SUM(K13:O13),"")</f>
        <v/>
      </c>
      <c r="Q13" s="150"/>
      <c r="R13" s="454"/>
      <c r="S13" s="254"/>
      <c r="W13" s="255"/>
      <c r="Y13" s="252"/>
    </row>
    <row r="14" spans="1:42" ht="33.950000000000003" customHeight="1" x14ac:dyDescent="0.3">
      <c r="A14" s="46"/>
      <c r="B14" s="143"/>
      <c r="C14" s="327"/>
      <c r="D14" s="978"/>
      <c r="E14" s="979"/>
      <c r="F14" s="144"/>
      <c r="G14" s="143"/>
      <c r="H14" s="158"/>
      <c r="I14" s="453"/>
      <c r="J14" s="658" t="str">
        <f>IF(H14="","",VLOOKUP(H14,Datos!$B$2:$C$21,2,FALSE))</f>
        <v/>
      </c>
      <c r="K14" s="385" t="str">
        <f t="shared" si="0"/>
        <v/>
      </c>
      <c r="L14" s="385" t="str">
        <f t="shared" si="1"/>
        <v/>
      </c>
      <c r="M14" s="385" t="str">
        <f t="shared" si="2"/>
        <v/>
      </c>
      <c r="N14" s="385" t="str">
        <f t="shared" si="3"/>
        <v/>
      </c>
      <c r="O14" s="385" t="str">
        <f t="shared" si="4"/>
        <v/>
      </c>
      <c r="P14" s="385" t="str">
        <f t="shared" si="5"/>
        <v/>
      </c>
      <c r="Q14" s="150"/>
      <c r="R14" s="454"/>
      <c r="S14" s="254"/>
      <c r="V14" s="165" t="s">
        <v>24</v>
      </c>
      <c r="W14" s="74" t="s">
        <v>220</v>
      </c>
    </row>
    <row r="15" spans="1:42" ht="33.950000000000003" customHeight="1" x14ac:dyDescent="0.3">
      <c r="A15" s="46"/>
      <c r="B15" s="143"/>
      <c r="C15" s="327"/>
      <c r="D15" s="978"/>
      <c r="E15" s="979"/>
      <c r="F15" s="144"/>
      <c r="G15" s="143"/>
      <c r="H15" s="158"/>
      <c r="I15" s="453"/>
      <c r="J15" s="658" t="str">
        <f>IF(H15="","",VLOOKUP(H15,Datos!$B$2:$C$21,2,FALSE))</f>
        <v/>
      </c>
      <c r="K15" s="385" t="str">
        <f t="shared" si="0"/>
        <v/>
      </c>
      <c r="L15" s="385" t="str">
        <f t="shared" si="1"/>
        <v/>
      </c>
      <c r="M15" s="385" t="str">
        <f t="shared" si="2"/>
        <v/>
      </c>
      <c r="N15" s="385" t="str">
        <f t="shared" si="3"/>
        <v/>
      </c>
      <c r="O15" s="385" t="str">
        <f t="shared" si="4"/>
        <v/>
      </c>
      <c r="P15" s="385" t="str">
        <f t="shared" si="5"/>
        <v/>
      </c>
      <c r="Q15" s="150"/>
      <c r="R15" s="454"/>
      <c r="S15" s="254"/>
      <c r="V15" s="165" t="s">
        <v>25</v>
      </c>
      <c r="W15" s="74" t="s">
        <v>220</v>
      </c>
    </row>
    <row r="16" spans="1:42" ht="33.950000000000003" customHeight="1" x14ac:dyDescent="0.3">
      <c r="A16" s="46"/>
      <c r="B16" s="143"/>
      <c r="C16" s="327"/>
      <c r="D16" s="978"/>
      <c r="E16" s="979"/>
      <c r="F16" s="144"/>
      <c r="G16" s="143"/>
      <c r="H16" s="158"/>
      <c r="I16" s="453"/>
      <c r="J16" s="658" t="str">
        <f>IF(H16="","",VLOOKUP(H16,Datos!$B$2:$C$21,2,FALSE))</f>
        <v/>
      </c>
      <c r="K16" s="385" t="str">
        <f t="shared" si="0"/>
        <v/>
      </c>
      <c r="L16" s="385" t="str">
        <f t="shared" si="1"/>
        <v/>
      </c>
      <c r="M16" s="385" t="str">
        <f t="shared" si="2"/>
        <v/>
      </c>
      <c r="N16" s="385" t="str">
        <f t="shared" si="3"/>
        <v/>
      </c>
      <c r="O16" s="385" t="str">
        <f t="shared" si="4"/>
        <v/>
      </c>
      <c r="P16" s="385" t="str">
        <f t="shared" si="5"/>
        <v/>
      </c>
      <c r="Q16" s="150"/>
      <c r="R16" s="454"/>
      <c r="S16" s="254"/>
      <c r="V16" s="165" t="s">
        <v>26</v>
      </c>
      <c r="W16" s="74" t="s">
        <v>183</v>
      </c>
      <c r="Y16" s="252"/>
    </row>
    <row r="17" spans="1:25" ht="33.950000000000003" customHeight="1" x14ac:dyDescent="0.3">
      <c r="A17" s="46"/>
      <c r="B17" s="143"/>
      <c r="C17" s="327"/>
      <c r="D17" s="978"/>
      <c r="E17" s="979"/>
      <c r="F17" s="144"/>
      <c r="G17" s="143"/>
      <c r="H17" s="158"/>
      <c r="I17" s="453"/>
      <c r="J17" s="658" t="str">
        <f>IF(H17="","",VLOOKUP(H17,Datos!$B$2:$C$21,2,FALSE))</f>
        <v/>
      </c>
      <c r="K17" s="385" t="str">
        <f t="shared" si="0"/>
        <v/>
      </c>
      <c r="L17" s="385" t="str">
        <f t="shared" si="1"/>
        <v/>
      </c>
      <c r="M17" s="385" t="str">
        <f t="shared" si="2"/>
        <v/>
      </c>
      <c r="N17" s="385" t="str">
        <f t="shared" si="3"/>
        <v/>
      </c>
      <c r="O17" s="385" t="str">
        <f t="shared" si="4"/>
        <v/>
      </c>
      <c r="P17" s="385" t="str">
        <f t="shared" si="5"/>
        <v/>
      </c>
      <c r="Q17" s="150"/>
      <c r="R17" s="454"/>
      <c r="S17" s="254"/>
      <c r="V17" s="165" t="s">
        <v>27</v>
      </c>
      <c r="W17" s="74" t="s">
        <v>183</v>
      </c>
      <c r="Y17" s="252"/>
    </row>
    <row r="18" spans="1:25" ht="33" customHeight="1" x14ac:dyDescent="0.25">
      <c r="A18" s="46"/>
      <c r="B18" s="143"/>
      <c r="C18" s="327"/>
      <c r="D18" s="978"/>
      <c r="E18" s="979"/>
      <c r="F18" s="144"/>
      <c r="G18" s="143"/>
      <c r="H18" s="158"/>
      <c r="I18" s="453"/>
      <c r="J18" s="658" t="str">
        <f>IF(H18="","",VLOOKUP(H18,Datos!$B$2:$C$21,2,FALSE))</f>
        <v/>
      </c>
      <c r="K18" s="385" t="str">
        <f t="shared" si="0"/>
        <v/>
      </c>
      <c r="L18" s="385" t="str">
        <f t="shared" si="1"/>
        <v/>
      </c>
      <c r="M18" s="385" t="str">
        <f t="shared" si="2"/>
        <v/>
      </c>
      <c r="N18" s="385" t="str">
        <f t="shared" si="3"/>
        <v/>
      </c>
      <c r="O18" s="385" t="str">
        <f t="shared" si="4"/>
        <v/>
      </c>
      <c r="P18" s="385" t="str">
        <f t="shared" si="5"/>
        <v/>
      </c>
      <c r="Q18" s="150"/>
      <c r="R18" s="454"/>
      <c r="S18" s="254"/>
      <c r="V18" s="168" t="s">
        <v>28</v>
      </c>
      <c r="W18" s="73" t="s">
        <v>22</v>
      </c>
      <c r="Y18" s="252"/>
    </row>
    <row r="19" spans="1:25" ht="33" customHeight="1" x14ac:dyDescent="0.25">
      <c r="A19" s="46"/>
      <c r="B19" s="143"/>
      <c r="C19" s="327"/>
      <c r="D19" s="978"/>
      <c r="E19" s="979"/>
      <c r="F19" s="144"/>
      <c r="G19" s="143"/>
      <c r="H19" s="158"/>
      <c r="I19" s="453"/>
      <c r="J19" s="658" t="str">
        <f>IF(H19="","",VLOOKUP(H19,Datos!$B$2:$C$21,2,FALSE))</f>
        <v/>
      </c>
      <c r="K19" s="385" t="str">
        <f t="shared" si="0"/>
        <v/>
      </c>
      <c r="L19" s="385" t="str">
        <f t="shared" si="1"/>
        <v/>
      </c>
      <c r="M19" s="385" t="str">
        <f t="shared" si="2"/>
        <v/>
      </c>
      <c r="N19" s="385" t="str">
        <f t="shared" si="3"/>
        <v/>
      </c>
      <c r="O19" s="385" t="str">
        <f t="shared" si="4"/>
        <v/>
      </c>
      <c r="P19" s="385" t="str">
        <f t="shared" si="5"/>
        <v/>
      </c>
      <c r="Q19" s="150"/>
      <c r="R19" s="454"/>
      <c r="S19" s="254"/>
      <c r="V19" s="168" t="s">
        <v>29</v>
      </c>
      <c r="W19" s="71" t="s">
        <v>21</v>
      </c>
      <c r="Y19" s="252"/>
    </row>
    <row r="20" spans="1:25" ht="33" customHeight="1" x14ac:dyDescent="0.25">
      <c r="A20" s="46"/>
      <c r="B20" s="143"/>
      <c r="C20" s="327"/>
      <c r="D20" s="978"/>
      <c r="E20" s="979"/>
      <c r="F20" s="144"/>
      <c r="G20" s="143"/>
      <c r="H20" s="158"/>
      <c r="I20" s="453"/>
      <c r="J20" s="658" t="str">
        <f>IF(H20="","",VLOOKUP(H20,Datos!$B$2:$C$21,2,FALSE))</f>
        <v/>
      </c>
      <c r="K20" s="385" t="str">
        <f t="shared" si="0"/>
        <v/>
      </c>
      <c r="L20" s="385" t="str">
        <f t="shared" si="1"/>
        <v/>
      </c>
      <c r="M20" s="385" t="str">
        <f t="shared" si="2"/>
        <v/>
      </c>
      <c r="N20" s="385" t="str">
        <f t="shared" si="3"/>
        <v/>
      </c>
      <c r="O20" s="385" t="str">
        <f t="shared" si="4"/>
        <v/>
      </c>
      <c r="P20" s="385" t="str">
        <f t="shared" si="5"/>
        <v/>
      </c>
      <c r="Q20" s="150"/>
      <c r="R20" s="454"/>
      <c r="S20" s="254"/>
      <c r="V20" s="168" t="s">
        <v>30</v>
      </c>
      <c r="W20" s="71" t="s">
        <v>21</v>
      </c>
      <c r="Y20" s="252"/>
    </row>
    <row r="21" spans="1:25" ht="33" customHeight="1" x14ac:dyDescent="0.25">
      <c r="A21" s="46"/>
      <c r="B21" s="143"/>
      <c r="C21" s="327"/>
      <c r="D21" s="978"/>
      <c r="E21" s="979"/>
      <c r="F21" s="144"/>
      <c r="G21" s="143"/>
      <c r="H21" s="158"/>
      <c r="I21" s="453"/>
      <c r="J21" s="658" t="str">
        <f>IF(H21="","",VLOOKUP(H21,Datos!$B$2:$C$21,2,FALSE))</f>
        <v/>
      </c>
      <c r="K21" s="385" t="str">
        <f t="shared" si="0"/>
        <v/>
      </c>
      <c r="L21" s="385" t="str">
        <f t="shared" si="1"/>
        <v/>
      </c>
      <c r="M21" s="385" t="str">
        <f t="shared" si="2"/>
        <v/>
      </c>
      <c r="N21" s="385" t="str">
        <f t="shared" si="3"/>
        <v/>
      </c>
      <c r="O21" s="385" t="str">
        <f t="shared" si="4"/>
        <v/>
      </c>
      <c r="P21" s="385" t="str">
        <f t="shared" si="5"/>
        <v/>
      </c>
      <c r="Q21" s="150"/>
      <c r="R21" s="454"/>
      <c r="S21" s="254"/>
      <c r="V21" s="168" t="s">
        <v>31</v>
      </c>
      <c r="W21" s="71" t="s">
        <v>21</v>
      </c>
      <c r="Y21" s="252"/>
    </row>
    <row r="22" spans="1:25" ht="33" customHeight="1" x14ac:dyDescent="0.25">
      <c r="A22" s="46"/>
      <c r="B22" s="143"/>
      <c r="C22" s="327"/>
      <c r="D22" s="978"/>
      <c r="E22" s="979"/>
      <c r="F22" s="144"/>
      <c r="G22" s="143"/>
      <c r="H22" s="158"/>
      <c r="I22" s="453"/>
      <c r="J22" s="658" t="str">
        <f>IF(H22="","",VLOOKUP(H22,Datos!$B$2:$C$21,2,FALSE))</f>
        <v/>
      </c>
      <c r="K22" s="385" t="str">
        <f t="shared" si="0"/>
        <v/>
      </c>
      <c r="L22" s="385" t="str">
        <f t="shared" si="1"/>
        <v/>
      </c>
      <c r="M22" s="385" t="str">
        <f t="shared" si="2"/>
        <v/>
      </c>
      <c r="N22" s="385" t="str">
        <f t="shared" si="3"/>
        <v/>
      </c>
      <c r="O22" s="385" t="str">
        <f t="shared" si="4"/>
        <v/>
      </c>
      <c r="P22" s="385" t="str">
        <f t="shared" si="5"/>
        <v/>
      </c>
      <c r="Q22" s="150"/>
      <c r="R22" s="454"/>
      <c r="S22" s="254"/>
      <c r="V22" s="168" t="s">
        <v>32</v>
      </c>
      <c r="W22" s="71" t="s">
        <v>21</v>
      </c>
    </row>
    <row r="23" spans="1:25" ht="33" customHeight="1" x14ac:dyDescent="0.25">
      <c r="A23" s="46"/>
      <c r="B23" s="143"/>
      <c r="C23" s="327"/>
      <c r="D23" s="978"/>
      <c r="E23" s="979"/>
      <c r="F23" s="144"/>
      <c r="G23" s="143"/>
      <c r="H23" s="158"/>
      <c r="I23" s="453"/>
      <c r="J23" s="658" t="str">
        <f>IF(H23="","",VLOOKUP(H23,Datos!$B$2:$C$21,2,FALSE))</f>
        <v/>
      </c>
      <c r="K23" s="385" t="str">
        <f t="shared" si="0"/>
        <v/>
      </c>
      <c r="L23" s="385" t="str">
        <f t="shared" si="1"/>
        <v/>
      </c>
      <c r="M23" s="385" t="str">
        <f t="shared" si="2"/>
        <v/>
      </c>
      <c r="N23" s="385" t="str">
        <f t="shared" si="3"/>
        <v/>
      </c>
      <c r="O23" s="385" t="str">
        <f t="shared" si="4"/>
        <v/>
      </c>
      <c r="P23" s="385" t="str">
        <f t="shared" si="5"/>
        <v/>
      </c>
      <c r="Q23" s="150"/>
      <c r="R23" s="454"/>
      <c r="S23" s="254"/>
      <c r="V23" s="168" t="s">
        <v>33</v>
      </c>
      <c r="W23" s="236" t="s">
        <v>20</v>
      </c>
    </row>
    <row r="24" spans="1:25" ht="33" customHeight="1" x14ac:dyDescent="0.25">
      <c r="A24" s="46"/>
      <c r="B24" s="143"/>
      <c r="C24" s="327"/>
      <c r="D24" s="978"/>
      <c r="E24" s="979"/>
      <c r="F24" s="144"/>
      <c r="G24" s="143"/>
      <c r="H24" s="158"/>
      <c r="I24" s="453"/>
      <c r="J24" s="658" t="str">
        <f>IF(H24="","",VLOOKUP(H24,Datos!$B$2:$C$21,2,FALSE))</f>
        <v/>
      </c>
      <c r="K24" s="385" t="str">
        <f t="shared" si="0"/>
        <v/>
      </c>
      <c r="L24" s="385" t="str">
        <f t="shared" si="1"/>
        <v/>
      </c>
      <c r="M24" s="385" t="str">
        <f t="shared" si="2"/>
        <v/>
      </c>
      <c r="N24" s="385" t="str">
        <f t="shared" si="3"/>
        <v/>
      </c>
      <c r="O24" s="385" t="str">
        <f t="shared" si="4"/>
        <v/>
      </c>
      <c r="P24" s="385" t="str">
        <f t="shared" si="5"/>
        <v/>
      </c>
      <c r="Q24" s="150"/>
      <c r="R24" s="454"/>
      <c r="S24" s="254"/>
      <c r="V24" s="168" t="s">
        <v>34</v>
      </c>
      <c r="W24" s="72" t="s">
        <v>19</v>
      </c>
    </row>
    <row r="25" spans="1:25" ht="33" customHeight="1" x14ac:dyDescent="0.3">
      <c r="A25" s="46"/>
      <c r="B25" s="143"/>
      <c r="C25" s="327"/>
      <c r="D25" s="978"/>
      <c r="E25" s="979"/>
      <c r="F25" s="144"/>
      <c r="G25" s="143"/>
      <c r="H25" s="158"/>
      <c r="I25" s="453"/>
      <c r="J25" s="658" t="str">
        <f>IF(H25="","",VLOOKUP(H25,Datos!$B$2:$C$21,2,FALSE))</f>
        <v/>
      </c>
      <c r="K25" s="385" t="str">
        <f t="shared" si="0"/>
        <v/>
      </c>
      <c r="L25" s="385" t="str">
        <f t="shared" si="1"/>
        <v/>
      </c>
      <c r="M25" s="385" t="str">
        <f t="shared" si="2"/>
        <v/>
      </c>
      <c r="N25" s="385" t="str">
        <f t="shared" si="3"/>
        <v/>
      </c>
      <c r="O25" s="385" t="str">
        <f t="shared" si="4"/>
        <v/>
      </c>
      <c r="P25" s="385" t="str">
        <f t="shared" si="5"/>
        <v/>
      </c>
      <c r="Q25" s="150"/>
      <c r="R25" s="454"/>
      <c r="S25" s="254"/>
      <c r="V25" s="168" t="s">
        <v>35</v>
      </c>
      <c r="W25" s="167" t="s">
        <v>144</v>
      </c>
    </row>
    <row r="26" spans="1:25" ht="33" customHeight="1" x14ac:dyDescent="0.3">
      <c r="A26" s="46"/>
      <c r="B26" s="143"/>
      <c r="C26" s="327"/>
      <c r="D26" s="978"/>
      <c r="E26" s="979"/>
      <c r="F26" s="144"/>
      <c r="G26" s="143"/>
      <c r="H26" s="158"/>
      <c r="I26" s="453"/>
      <c r="J26" s="658" t="str">
        <f>IF(H26="","",VLOOKUP(H26,Datos!$B$2:$C$21,2,FALSE))</f>
        <v/>
      </c>
      <c r="K26" s="385" t="str">
        <f t="shared" si="0"/>
        <v/>
      </c>
      <c r="L26" s="385" t="str">
        <f t="shared" si="1"/>
        <v/>
      </c>
      <c r="M26" s="385" t="str">
        <f t="shared" si="2"/>
        <v/>
      </c>
      <c r="N26" s="385" t="str">
        <f t="shared" si="3"/>
        <v/>
      </c>
      <c r="O26" s="385" t="str">
        <f t="shared" si="4"/>
        <v/>
      </c>
      <c r="P26" s="385" t="str">
        <f t="shared" si="5"/>
        <v/>
      </c>
      <c r="Q26" s="150"/>
      <c r="R26" s="454"/>
      <c r="S26" s="254"/>
      <c r="V26" s="168" t="s">
        <v>36</v>
      </c>
      <c r="W26" s="167" t="s">
        <v>144</v>
      </c>
    </row>
    <row r="27" spans="1:25" ht="33" customHeight="1" x14ac:dyDescent="0.3">
      <c r="A27" s="46"/>
      <c r="B27" s="143"/>
      <c r="C27" s="327"/>
      <c r="D27" s="978"/>
      <c r="E27" s="979"/>
      <c r="F27" s="144"/>
      <c r="G27" s="143"/>
      <c r="H27" s="158"/>
      <c r="I27" s="453"/>
      <c r="J27" s="658" t="str">
        <f>IF(H27="","",VLOOKUP(H27,Datos!$B$2:$C$21,2,FALSE))</f>
        <v/>
      </c>
      <c r="K27" s="385" t="str">
        <f t="shared" si="0"/>
        <v/>
      </c>
      <c r="L27" s="385" t="str">
        <f t="shared" si="1"/>
        <v/>
      </c>
      <c r="M27" s="385" t="str">
        <f t="shared" si="2"/>
        <v/>
      </c>
      <c r="N27" s="385" t="str">
        <f t="shared" si="3"/>
        <v/>
      </c>
      <c r="O27" s="385" t="str">
        <f t="shared" si="4"/>
        <v/>
      </c>
      <c r="P27" s="385" t="str">
        <f t="shared" si="5"/>
        <v/>
      </c>
      <c r="Q27" s="150"/>
      <c r="R27" s="454"/>
      <c r="S27" s="254"/>
      <c r="V27" s="168" t="s">
        <v>37</v>
      </c>
      <c r="W27" s="167" t="s">
        <v>144</v>
      </c>
    </row>
    <row r="28" spans="1:25" ht="33" customHeight="1" x14ac:dyDescent="0.3">
      <c r="A28" s="46"/>
      <c r="B28" s="143"/>
      <c r="C28" s="327"/>
      <c r="D28" s="978"/>
      <c r="E28" s="979"/>
      <c r="F28" s="144"/>
      <c r="G28" s="143"/>
      <c r="H28" s="158"/>
      <c r="I28" s="453"/>
      <c r="J28" s="658" t="str">
        <f>IF(H28="","",VLOOKUP(H28,Datos!$B$2:$C$21,2,FALSE))</f>
        <v/>
      </c>
      <c r="K28" s="385" t="str">
        <f t="shared" si="0"/>
        <v/>
      </c>
      <c r="L28" s="385" t="str">
        <f t="shared" si="1"/>
        <v/>
      </c>
      <c r="M28" s="385" t="str">
        <f t="shared" si="2"/>
        <v/>
      </c>
      <c r="N28" s="385" t="str">
        <f t="shared" si="3"/>
        <v/>
      </c>
      <c r="O28" s="385" t="str">
        <f t="shared" si="4"/>
        <v/>
      </c>
      <c r="P28" s="385" t="str">
        <f t="shared" si="5"/>
        <v/>
      </c>
      <c r="Q28" s="150"/>
      <c r="R28" s="454"/>
      <c r="S28" s="254"/>
      <c r="V28" s="168" t="s">
        <v>38</v>
      </c>
      <c r="W28" s="167" t="s">
        <v>144</v>
      </c>
    </row>
    <row r="29" spans="1:25" ht="33" customHeight="1" x14ac:dyDescent="0.3">
      <c r="A29" s="46"/>
      <c r="B29" s="143"/>
      <c r="C29" s="327"/>
      <c r="D29" s="978"/>
      <c r="E29" s="979"/>
      <c r="F29" s="144"/>
      <c r="G29" s="143"/>
      <c r="H29" s="158"/>
      <c r="I29" s="453"/>
      <c r="J29" s="658" t="str">
        <f>IF(H29="","",VLOOKUP(H29,Datos!$B$2:$C$21,2,FALSE))</f>
        <v/>
      </c>
      <c r="K29" s="385" t="str">
        <f t="shared" si="0"/>
        <v/>
      </c>
      <c r="L29" s="385" t="str">
        <f t="shared" si="1"/>
        <v/>
      </c>
      <c r="M29" s="385" t="str">
        <f t="shared" si="2"/>
        <v/>
      </c>
      <c r="N29" s="385" t="str">
        <f t="shared" si="3"/>
        <v/>
      </c>
      <c r="O29" s="385" t="str">
        <f t="shared" si="4"/>
        <v/>
      </c>
      <c r="P29" s="385" t="str">
        <f t="shared" si="5"/>
        <v/>
      </c>
      <c r="Q29" s="150"/>
      <c r="R29" s="454"/>
      <c r="S29" s="254"/>
      <c r="V29" s="168" t="s">
        <v>39</v>
      </c>
      <c r="W29" s="167" t="s">
        <v>144</v>
      </c>
    </row>
    <row r="30" spans="1:25" ht="33" customHeight="1" x14ac:dyDescent="0.3">
      <c r="A30" s="46"/>
      <c r="B30" s="143"/>
      <c r="C30" s="327"/>
      <c r="D30" s="978"/>
      <c r="E30" s="979"/>
      <c r="F30" s="144"/>
      <c r="G30" s="143"/>
      <c r="H30" s="158"/>
      <c r="I30" s="453"/>
      <c r="J30" s="658" t="str">
        <f>IF(H30="","",VLOOKUP(H30,Datos!$B$2:$C$21,2,FALSE))</f>
        <v/>
      </c>
      <c r="K30" s="385" t="str">
        <f t="shared" si="0"/>
        <v/>
      </c>
      <c r="L30" s="385" t="str">
        <f t="shared" si="1"/>
        <v/>
      </c>
      <c r="M30" s="385" t="str">
        <f t="shared" si="2"/>
        <v/>
      </c>
      <c r="N30" s="385" t="str">
        <f t="shared" si="3"/>
        <v/>
      </c>
      <c r="O30" s="385" t="str">
        <f t="shared" si="4"/>
        <v/>
      </c>
      <c r="P30" s="385" t="str">
        <f t="shared" si="5"/>
        <v/>
      </c>
      <c r="Q30" s="150"/>
      <c r="R30" s="454"/>
      <c r="S30" s="254"/>
      <c r="V30" s="168" t="s">
        <v>40</v>
      </c>
      <c r="W30" s="167" t="s">
        <v>144</v>
      </c>
    </row>
    <row r="31" spans="1:25" ht="33" customHeight="1" x14ac:dyDescent="0.3">
      <c r="A31" s="46"/>
      <c r="B31" s="143"/>
      <c r="C31" s="327"/>
      <c r="D31" s="978"/>
      <c r="E31" s="979"/>
      <c r="F31" s="144"/>
      <c r="G31" s="143"/>
      <c r="H31" s="158"/>
      <c r="I31" s="453"/>
      <c r="J31" s="658" t="str">
        <f>IF(H31="","",VLOOKUP(H31,Datos!$B$2:$C$21,2,FALSE))</f>
        <v/>
      </c>
      <c r="K31" s="385" t="str">
        <f t="shared" si="0"/>
        <v/>
      </c>
      <c r="L31" s="385" t="str">
        <f t="shared" si="1"/>
        <v/>
      </c>
      <c r="M31" s="385" t="str">
        <f t="shared" si="2"/>
        <v/>
      </c>
      <c r="N31" s="385" t="str">
        <f t="shared" si="3"/>
        <v/>
      </c>
      <c r="O31" s="385" t="str">
        <f t="shared" si="4"/>
        <v/>
      </c>
      <c r="P31" s="385" t="str">
        <f t="shared" si="5"/>
        <v/>
      </c>
      <c r="Q31" s="150"/>
      <c r="R31" s="454"/>
      <c r="S31" s="254"/>
      <c r="V31" s="168" t="s">
        <v>41</v>
      </c>
      <c r="W31" s="167" t="s">
        <v>144</v>
      </c>
    </row>
    <row r="32" spans="1:25" ht="33" customHeight="1" x14ac:dyDescent="0.25">
      <c r="A32" s="46"/>
      <c r="B32" s="143"/>
      <c r="C32" s="327"/>
      <c r="D32" s="978"/>
      <c r="E32" s="979"/>
      <c r="F32" s="144"/>
      <c r="G32" s="143"/>
      <c r="H32" s="158"/>
      <c r="I32" s="453"/>
      <c r="J32" s="658" t="str">
        <f>IF(H32="","",VLOOKUP(H32,Datos!$B$2:$C$21,2,FALSE))</f>
        <v/>
      </c>
      <c r="K32" s="385" t="str">
        <f t="shared" si="0"/>
        <v/>
      </c>
      <c r="L32" s="385" t="str">
        <f t="shared" si="1"/>
        <v/>
      </c>
      <c r="M32" s="385" t="str">
        <f t="shared" si="2"/>
        <v/>
      </c>
      <c r="N32" s="385" t="str">
        <f t="shared" si="3"/>
        <v/>
      </c>
      <c r="O32" s="385" t="str">
        <f t="shared" si="4"/>
        <v/>
      </c>
      <c r="P32" s="385" t="str">
        <f t="shared" si="5"/>
        <v/>
      </c>
      <c r="Q32" s="150"/>
      <c r="R32" s="454"/>
      <c r="S32" s="254"/>
    </row>
    <row r="33" spans="1:19" ht="33" customHeight="1" x14ac:dyDescent="0.25">
      <c r="A33" s="46"/>
      <c r="B33" s="143"/>
      <c r="C33" s="327"/>
      <c r="D33" s="978"/>
      <c r="E33" s="979"/>
      <c r="F33" s="144"/>
      <c r="G33" s="143"/>
      <c r="H33" s="158"/>
      <c r="I33" s="453"/>
      <c r="J33" s="658" t="str">
        <f>IF(H33="","",VLOOKUP(H33,Datos!$B$2:$C$21,2,FALSE))</f>
        <v/>
      </c>
      <c r="K33" s="385" t="str">
        <f t="shared" si="0"/>
        <v/>
      </c>
      <c r="L33" s="385" t="str">
        <f t="shared" si="1"/>
        <v/>
      </c>
      <c r="M33" s="385" t="str">
        <f t="shared" si="2"/>
        <v/>
      </c>
      <c r="N33" s="385" t="str">
        <f t="shared" si="3"/>
        <v/>
      </c>
      <c r="O33" s="385" t="str">
        <f t="shared" si="4"/>
        <v/>
      </c>
      <c r="P33" s="385" t="str">
        <f t="shared" si="5"/>
        <v/>
      </c>
      <c r="Q33" s="150"/>
      <c r="R33" s="454"/>
      <c r="S33" s="254"/>
    </row>
    <row r="34" spans="1:19" ht="33" customHeight="1" x14ac:dyDescent="0.25">
      <c r="A34" s="46"/>
      <c r="B34" s="143"/>
      <c r="C34" s="327"/>
      <c r="D34" s="978"/>
      <c r="E34" s="979"/>
      <c r="F34" s="144"/>
      <c r="G34" s="143"/>
      <c r="H34" s="158"/>
      <c r="I34" s="453"/>
      <c r="J34" s="658" t="str">
        <f>IF(H34="","",VLOOKUP(H34,Datos!$B$2:$C$21,2,FALSE))</f>
        <v/>
      </c>
      <c r="K34" s="385" t="str">
        <f t="shared" si="0"/>
        <v/>
      </c>
      <c r="L34" s="385" t="str">
        <f t="shared" si="1"/>
        <v/>
      </c>
      <c r="M34" s="385" t="str">
        <f t="shared" si="2"/>
        <v/>
      </c>
      <c r="N34" s="385" t="str">
        <f t="shared" si="3"/>
        <v/>
      </c>
      <c r="O34" s="385" t="str">
        <f t="shared" si="4"/>
        <v/>
      </c>
      <c r="P34" s="385" t="str">
        <f t="shared" si="5"/>
        <v/>
      </c>
      <c r="Q34" s="150"/>
      <c r="R34" s="454"/>
      <c r="S34" s="254"/>
    </row>
    <row r="35" spans="1:19" ht="33" customHeight="1" x14ac:dyDescent="0.25">
      <c r="A35" s="46"/>
      <c r="B35" s="143"/>
      <c r="C35" s="327"/>
      <c r="D35" s="978"/>
      <c r="E35" s="979"/>
      <c r="F35" s="144"/>
      <c r="G35" s="143"/>
      <c r="H35" s="158"/>
      <c r="I35" s="453"/>
      <c r="J35" s="658" t="str">
        <f>IF(H35="","",VLOOKUP(H35,Datos!$B$2:$C$21,2,FALSE))</f>
        <v/>
      </c>
      <c r="K35" s="385" t="str">
        <f t="shared" si="0"/>
        <v/>
      </c>
      <c r="L35" s="385" t="str">
        <f t="shared" si="1"/>
        <v/>
      </c>
      <c r="M35" s="385" t="str">
        <f t="shared" si="2"/>
        <v/>
      </c>
      <c r="N35" s="385" t="str">
        <f t="shared" si="3"/>
        <v/>
      </c>
      <c r="O35" s="385" t="str">
        <f t="shared" si="4"/>
        <v/>
      </c>
      <c r="P35" s="385" t="str">
        <f t="shared" si="5"/>
        <v/>
      </c>
      <c r="Q35" s="150"/>
      <c r="R35" s="454"/>
      <c r="S35" s="254"/>
    </row>
    <row r="36" spans="1:19" ht="33" customHeight="1" x14ac:dyDescent="0.25">
      <c r="A36" s="46"/>
      <c r="B36" s="143"/>
      <c r="C36" s="327"/>
      <c r="D36" s="978"/>
      <c r="E36" s="979"/>
      <c r="F36" s="144"/>
      <c r="G36" s="143"/>
      <c r="H36" s="158"/>
      <c r="I36" s="453"/>
      <c r="J36" s="658" t="str">
        <f>IF(H36="","",VLOOKUP(H36,Datos!$B$2:$C$21,2,FALSE))</f>
        <v/>
      </c>
      <c r="K36" s="385" t="str">
        <f t="shared" si="0"/>
        <v/>
      </c>
      <c r="L36" s="385" t="str">
        <f t="shared" si="1"/>
        <v/>
      </c>
      <c r="M36" s="385" t="str">
        <f t="shared" si="2"/>
        <v/>
      </c>
      <c r="N36" s="385" t="str">
        <f t="shared" si="3"/>
        <v/>
      </c>
      <c r="O36" s="385" t="str">
        <f t="shared" si="4"/>
        <v/>
      </c>
      <c r="P36" s="385" t="str">
        <f t="shared" si="5"/>
        <v/>
      </c>
      <c r="Q36" s="150"/>
      <c r="R36" s="454"/>
      <c r="S36" s="254"/>
    </row>
    <row r="37" spans="1:19" ht="33" customHeight="1" x14ac:dyDescent="0.25">
      <c r="A37" s="46"/>
      <c r="B37" s="143"/>
      <c r="C37" s="327"/>
      <c r="D37" s="978"/>
      <c r="E37" s="979"/>
      <c r="F37" s="144"/>
      <c r="G37" s="143"/>
      <c r="H37" s="158"/>
      <c r="I37" s="453"/>
      <c r="J37" s="658" t="str">
        <f>IF(H37="","",VLOOKUP(H37,Datos!$B$2:$C$21,2,FALSE))</f>
        <v/>
      </c>
      <c r="K37" s="385" t="str">
        <f t="shared" si="0"/>
        <v/>
      </c>
      <c r="L37" s="385" t="str">
        <f t="shared" si="1"/>
        <v/>
      </c>
      <c r="M37" s="385" t="str">
        <f t="shared" si="2"/>
        <v/>
      </c>
      <c r="N37" s="385" t="str">
        <f t="shared" si="3"/>
        <v/>
      </c>
      <c r="O37" s="385" t="str">
        <f t="shared" si="4"/>
        <v/>
      </c>
      <c r="P37" s="385" t="str">
        <f t="shared" si="5"/>
        <v/>
      </c>
      <c r="Q37" s="150"/>
      <c r="R37" s="454"/>
      <c r="S37" s="254"/>
    </row>
    <row r="38" spans="1:19" ht="33" customHeight="1" x14ac:dyDescent="0.25">
      <c r="A38" s="46"/>
      <c r="B38" s="143"/>
      <c r="C38" s="327"/>
      <c r="D38" s="978"/>
      <c r="E38" s="979"/>
      <c r="F38" s="144"/>
      <c r="G38" s="143"/>
      <c r="H38" s="158"/>
      <c r="I38" s="453"/>
      <c r="J38" s="658" t="str">
        <f>IF(H38="","",VLOOKUP(H38,Datos!$B$2:$C$21,2,FALSE))</f>
        <v/>
      </c>
      <c r="K38" s="385" t="str">
        <f t="shared" si="0"/>
        <v/>
      </c>
      <c r="L38" s="385" t="str">
        <f t="shared" si="1"/>
        <v/>
      </c>
      <c r="M38" s="385" t="str">
        <f t="shared" si="2"/>
        <v/>
      </c>
      <c r="N38" s="385" t="str">
        <f t="shared" si="3"/>
        <v/>
      </c>
      <c r="O38" s="385" t="str">
        <f t="shared" si="4"/>
        <v/>
      </c>
      <c r="P38" s="385" t="str">
        <f t="shared" si="5"/>
        <v/>
      </c>
      <c r="Q38" s="150"/>
      <c r="R38" s="454"/>
      <c r="S38" s="254"/>
    </row>
    <row r="39" spans="1:19" ht="33" customHeight="1" x14ac:dyDescent="0.25">
      <c r="A39" s="46"/>
      <c r="B39" s="143"/>
      <c r="C39" s="327"/>
      <c r="D39" s="978"/>
      <c r="E39" s="979"/>
      <c r="F39" s="144"/>
      <c r="G39" s="143"/>
      <c r="H39" s="158"/>
      <c r="I39" s="453"/>
      <c r="J39" s="658" t="str">
        <f>IF(H39="","",VLOOKUP(H39,Datos!$B$2:$C$21,2,FALSE))</f>
        <v/>
      </c>
      <c r="K39" s="385" t="str">
        <f t="shared" si="0"/>
        <v/>
      </c>
      <c r="L39" s="385" t="str">
        <f t="shared" si="1"/>
        <v/>
      </c>
      <c r="M39" s="385" t="str">
        <f t="shared" si="2"/>
        <v/>
      </c>
      <c r="N39" s="385" t="str">
        <f t="shared" si="3"/>
        <v/>
      </c>
      <c r="O39" s="385" t="str">
        <f t="shared" si="4"/>
        <v/>
      </c>
      <c r="P39" s="385" t="str">
        <f t="shared" si="5"/>
        <v/>
      </c>
      <c r="Q39" s="150"/>
      <c r="R39" s="454"/>
      <c r="S39" s="254"/>
    </row>
    <row r="40" spans="1:19" ht="33" customHeight="1" x14ac:dyDescent="0.25">
      <c r="A40" s="46"/>
      <c r="B40" s="143"/>
      <c r="C40" s="327"/>
      <c r="D40" s="978"/>
      <c r="E40" s="979"/>
      <c r="F40" s="144"/>
      <c r="G40" s="143"/>
      <c r="H40" s="158"/>
      <c r="I40" s="453"/>
      <c r="J40" s="658" t="str">
        <f>IF(H40="","",VLOOKUP(H40,Datos!$B$2:$C$21,2,FALSE))</f>
        <v/>
      </c>
      <c r="K40" s="385" t="str">
        <f t="shared" si="0"/>
        <v/>
      </c>
      <c r="L40" s="385" t="str">
        <f t="shared" si="1"/>
        <v/>
      </c>
      <c r="M40" s="385" t="str">
        <f t="shared" si="2"/>
        <v/>
      </c>
      <c r="N40" s="385" t="str">
        <f t="shared" si="3"/>
        <v/>
      </c>
      <c r="O40" s="385" t="str">
        <f t="shared" si="4"/>
        <v/>
      </c>
      <c r="P40" s="385" t="str">
        <f t="shared" si="5"/>
        <v/>
      </c>
      <c r="Q40" s="150"/>
      <c r="R40" s="454"/>
      <c r="S40" s="254"/>
    </row>
    <row r="41" spans="1:19" ht="33" customHeight="1" x14ac:dyDescent="0.25">
      <c r="A41" s="46"/>
      <c r="B41" s="143"/>
      <c r="C41" s="327"/>
      <c r="D41" s="978"/>
      <c r="E41" s="979"/>
      <c r="F41" s="144"/>
      <c r="G41" s="143"/>
      <c r="H41" s="158"/>
      <c r="I41" s="453"/>
      <c r="J41" s="658" t="str">
        <f>IF(H41="","",VLOOKUP(H41,Datos!$B$2:$C$21,2,FALSE))</f>
        <v/>
      </c>
      <c r="K41" s="385" t="str">
        <f t="shared" si="0"/>
        <v/>
      </c>
      <c r="L41" s="385" t="str">
        <f t="shared" si="1"/>
        <v/>
      </c>
      <c r="M41" s="385" t="str">
        <f t="shared" si="2"/>
        <v/>
      </c>
      <c r="N41" s="385" t="str">
        <f t="shared" si="3"/>
        <v/>
      </c>
      <c r="O41" s="385" t="str">
        <f t="shared" si="4"/>
        <v/>
      </c>
      <c r="P41" s="385" t="str">
        <f t="shared" si="5"/>
        <v/>
      </c>
      <c r="Q41" s="150"/>
      <c r="R41" s="454"/>
      <c r="S41" s="254"/>
    </row>
    <row r="42" spans="1:19" ht="33" customHeight="1" x14ac:dyDescent="0.25">
      <c r="A42" s="46"/>
      <c r="B42" s="143"/>
      <c r="C42" s="327"/>
      <c r="D42" s="978"/>
      <c r="E42" s="979"/>
      <c r="F42" s="144"/>
      <c r="G42" s="143"/>
      <c r="H42" s="158"/>
      <c r="I42" s="453"/>
      <c r="J42" s="658" t="str">
        <f>IF(H42="","",VLOOKUP(H42,Datos!$B$2:$C$21,2,FALSE))</f>
        <v/>
      </c>
      <c r="K42" s="385" t="str">
        <f t="shared" si="0"/>
        <v/>
      </c>
      <c r="L42" s="385" t="str">
        <f t="shared" si="1"/>
        <v/>
      </c>
      <c r="M42" s="385" t="str">
        <f t="shared" si="2"/>
        <v/>
      </c>
      <c r="N42" s="385" t="str">
        <f t="shared" si="3"/>
        <v/>
      </c>
      <c r="O42" s="385" t="str">
        <f t="shared" si="4"/>
        <v/>
      </c>
      <c r="P42" s="385" t="str">
        <f t="shared" si="5"/>
        <v/>
      </c>
      <c r="Q42" s="150"/>
      <c r="R42" s="454"/>
      <c r="S42" s="254"/>
    </row>
    <row r="43" spans="1:19" ht="33" customHeight="1" x14ac:dyDescent="0.25">
      <c r="A43" s="46"/>
      <c r="B43" s="143"/>
      <c r="C43" s="327"/>
      <c r="D43" s="978"/>
      <c r="E43" s="979"/>
      <c r="F43" s="144"/>
      <c r="G43" s="143"/>
      <c r="H43" s="158"/>
      <c r="I43" s="453"/>
      <c r="J43" s="658" t="str">
        <f>IF(H43="","",VLOOKUP(H43,Datos!$B$2:$C$21,2,FALSE))</f>
        <v/>
      </c>
      <c r="K43" s="385" t="str">
        <f t="shared" si="0"/>
        <v/>
      </c>
      <c r="L43" s="385" t="str">
        <f t="shared" si="1"/>
        <v/>
      </c>
      <c r="M43" s="385" t="str">
        <f t="shared" si="2"/>
        <v/>
      </c>
      <c r="N43" s="385" t="str">
        <f t="shared" si="3"/>
        <v/>
      </c>
      <c r="O43" s="385" t="str">
        <f t="shared" si="4"/>
        <v/>
      </c>
      <c r="P43" s="385" t="str">
        <f t="shared" si="5"/>
        <v/>
      </c>
      <c r="Q43" s="150"/>
      <c r="R43" s="454"/>
      <c r="S43" s="254"/>
    </row>
    <row r="44" spans="1:19" ht="33" customHeight="1" x14ac:dyDescent="0.25">
      <c r="A44" s="46"/>
      <c r="B44" s="143"/>
      <c r="C44" s="327"/>
      <c r="D44" s="978"/>
      <c r="E44" s="979"/>
      <c r="F44" s="144"/>
      <c r="G44" s="143"/>
      <c r="H44" s="158"/>
      <c r="I44" s="453"/>
      <c r="J44" s="658" t="str">
        <f>IF(H44="","",VLOOKUP(H44,Datos!$B$2:$C$21,2,FALSE))</f>
        <v/>
      </c>
      <c r="K44" s="385" t="str">
        <f t="shared" si="0"/>
        <v/>
      </c>
      <c r="L44" s="385" t="str">
        <f t="shared" si="1"/>
        <v/>
      </c>
      <c r="M44" s="385" t="str">
        <f t="shared" si="2"/>
        <v/>
      </c>
      <c r="N44" s="385" t="str">
        <f t="shared" si="3"/>
        <v/>
      </c>
      <c r="O44" s="385" t="str">
        <f t="shared" si="4"/>
        <v/>
      </c>
      <c r="P44" s="385" t="str">
        <f t="shared" si="5"/>
        <v/>
      </c>
      <c r="Q44" s="150"/>
      <c r="R44" s="454"/>
      <c r="S44" s="254"/>
    </row>
    <row r="45" spans="1:19" ht="33" customHeight="1" x14ac:dyDescent="0.25">
      <c r="A45" s="46"/>
      <c r="B45" s="143"/>
      <c r="C45" s="327"/>
      <c r="D45" s="978"/>
      <c r="E45" s="979"/>
      <c r="F45" s="144"/>
      <c r="G45" s="143"/>
      <c r="H45" s="158"/>
      <c r="I45" s="453"/>
      <c r="J45" s="658" t="str">
        <f>IF(H45="","",VLOOKUP(H45,Datos!$B$2:$C$21,2,FALSE))</f>
        <v/>
      </c>
      <c r="K45" s="385" t="str">
        <f t="shared" si="0"/>
        <v/>
      </c>
      <c r="L45" s="385" t="str">
        <f t="shared" si="1"/>
        <v/>
      </c>
      <c r="M45" s="385" t="str">
        <f t="shared" si="2"/>
        <v/>
      </c>
      <c r="N45" s="385" t="str">
        <f t="shared" si="3"/>
        <v/>
      </c>
      <c r="O45" s="385" t="str">
        <f t="shared" si="4"/>
        <v/>
      </c>
      <c r="P45" s="385" t="str">
        <f t="shared" si="5"/>
        <v/>
      </c>
      <c r="Q45" s="150"/>
      <c r="R45" s="454"/>
      <c r="S45" s="254"/>
    </row>
    <row r="46" spans="1:19" ht="33" customHeight="1" x14ac:dyDescent="0.25">
      <c r="A46" s="46"/>
      <c r="B46" s="143"/>
      <c r="C46" s="327"/>
      <c r="D46" s="978"/>
      <c r="E46" s="979"/>
      <c r="F46" s="144"/>
      <c r="G46" s="143"/>
      <c r="H46" s="158"/>
      <c r="I46" s="453"/>
      <c r="J46" s="658" t="str">
        <f>IF(H46="","",VLOOKUP(H46,Datos!$B$2:$C$21,2,FALSE))</f>
        <v/>
      </c>
      <c r="K46" s="385" t="str">
        <f t="shared" si="0"/>
        <v/>
      </c>
      <c r="L46" s="385" t="str">
        <f t="shared" si="1"/>
        <v/>
      </c>
      <c r="M46" s="385" t="str">
        <f t="shared" si="2"/>
        <v/>
      </c>
      <c r="N46" s="385" t="str">
        <f t="shared" si="3"/>
        <v/>
      </c>
      <c r="O46" s="385" t="str">
        <f t="shared" si="4"/>
        <v/>
      </c>
      <c r="P46" s="385" t="str">
        <f t="shared" si="5"/>
        <v/>
      </c>
      <c r="Q46" s="150"/>
      <c r="R46" s="454"/>
      <c r="S46" s="254"/>
    </row>
    <row r="47" spans="1:19" ht="33" customHeight="1" x14ac:dyDescent="0.25">
      <c r="A47" s="46"/>
      <c r="B47" s="143"/>
      <c r="C47" s="327"/>
      <c r="D47" s="978"/>
      <c r="E47" s="979"/>
      <c r="F47" s="144"/>
      <c r="G47" s="143"/>
      <c r="H47" s="158"/>
      <c r="I47" s="453"/>
      <c r="J47" s="658" t="str">
        <f>IF(H47="","",VLOOKUP(H47,Datos!$B$2:$C$21,2,FALSE))</f>
        <v/>
      </c>
      <c r="K47" s="385" t="str">
        <f t="shared" si="0"/>
        <v/>
      </c>
      <c r="L47" s="385" t="str">
        <f t="shared" si="1"/>
        <v/>
      </c>
      <c r="M47" s="385" t="str">
        <f t="shared" si="2"/>
        <v/>
      </c>
      <c r="N47" s="385" t="str">
        <f t="shared" si="3"/>
        <v/>
      </c>
      <c r="O47" s="385" t="str">
        <f t="shared" si="4"/>
        <v/>
      </c>
      <c r="P47" s="385" t="str">
        <f t="shared" si="5"/>
        <v/>
      </c>
      <c r="Q47" s="150"/>
      <c r="R47" s="454"/>
      <c r="S47" s="254"/>
    </row>
    <row r="48" spans="1:19" ht="33" customHeight="1" x14ac:dyDescent="0.25">
      <c r="A48" s="46"/>
      <c r="B48" s="143"/>
      <c r="C48" s="327"/>
      <c r="D48" s="978"/>
      <c r="E48" s="979"/>
      <c r="F48" s="144"/>
      <c r="G48" s="143"/>
      <c r="H48" s="158"/>
      <c r="I48" s="453"/>
      <c r="J48" s="658" t="str">
        <f>IF(H48="","",VLOOKUP(H48,Datos!$B$2:$C$21,2,FALSE))</f>
        <v/>
      </c>
      <c r="K48" s="385" t="str">
        <f t="shared" si="0"/>
        <v/>
      </c>
      <c r="L48" s="385" t="str">
        <f t="shared" si="1"/>
        <v/>
      </c>
      <c r="M48" s="385" t="str">
        <f t="shared" si="2"/>
        <v/>
      </c>
      <c r="N48" s="385" t="str">
        <f t="shared" si="3"/>
        <v/>
      </c>
      <c r="O48" s="385" t="str">
        <f t="shared" si="4"/>
        <v/>
      </c>
      <c r="P48" s="385" t="str">
        <f t="shared" si="5"/>
        <v/>
      </c>
      <c r="Q48" s="150"/>
      <c r="R48" s="454"/>
      <c r="S48" s="254"/>
    </row>
    <row r="49" spans="1:19" ht="33" customHeight="1" x14ac:dyDescent="0.25">
      <c r="A49" s="46"/>
      <c r="B49" s="143"/>
      <c r="C49" s="327"/>
      <c r="D49" s="978"/>
      <c r="E49" s="979"/>
      <c r="F49" s="144"/>
      <c r="G49" s="143"/>
      <c r="H49" s="158"/>
      <c r="I49" s="453"/>
      <c r="J49" s="658" t="str">
        <f>IF(H49="","",VLOOKUP(H49,Datos!$B$2:$C$21,2,FALSE))</f>
        <v/>
      </c>
      <c r="K49" s="385" t="str">
        <f t="shared" si="0"/>
        <v/>
      </c>
      <c r="L49" s="385" t="str">
        <f t="shared" si="1"/>
        <v/>
      </c>
      <c r="M49" s="385" t="str">
        <f t="shared" si="2"/>
        <v/>
      </c>
      <c r="N49" s="385" t="str">
        <f t="shared" si="3"/>
        <v/>
      </c>
      <c r="O49" s="385" t="str">
        <f t="shared" si="4"/>
        <v/>
      </c>
      <c r="P49" s="385" t="str">
        <f t="shared" si="5"/>
        <v/>
      </c>
      <c r="Q49" s="150"/>
      <c r="R49" s="454"/>
      <c r="S49" s="254"/>
    </row>
    <row r="50" spans="1:19" ht="33" customHeight="1" x14ac:dyDescent="0.25">
      <c r="A50" s="46"/>
      <c r="B50" s="143"/>
      <c r="C50" s="327"/>
      <c r="D50" s="978"/>
      <c r="E50" s="979"/>
      <c r="F50" s="144"/>
      <c r="G50" s="143"/>
      <c r="H50" s="158"/>
      <c r="I50" s="453"/>
      <c r="J50" s="658" t="str">
        <f>IF(H50="","",VLOOKUP(H50,Datos!$B$2:$C$21,2,FALSE))</f>
        <v/>
      </c>
      <c r="K50" s="385" t="str">
        <f t="shared" si="0"/>
        <v/>
      </c>
      <c r="L50" s="385" t="str">
        <f t="shared" si="1"/>
        <v/>
      </c>
      <c r="M50" s="385" t="str">
        <f t="shared" si="2"/>
        <v/>
      </c>
      <c r="N50" s="385" t="str">
        <f t="shared" si="3"/>
        <v/>
      </c>
      <c r="O50" s="385" t="str">
        <f t="shared" si="4"/>
        <v/>
      </c>
      <c r="P50" s="385" t="str">
        <f t="shared" si="5"/>
        <v/>
      </c>
      <c r="Q50" s="150"/>
      <c r="R50" s="454"/>
      <c r="S50" s="254"/>
    </row>
    <row r="51" spans="1:19" ht="33" customHeight="1" x14ac:dyDescent="0.25">
      <c r="A51" s="46"/>
      <c r="B51" s="143"/>
      <c r="C51" s="327"/>
      <c r="D51" s="978"/>
      <c r="E51" s="979"/>
      <c r="F51" s="144"/>
      <c r="G51" s="143"/>
      <c r="H51" s="158"/>
      <c r="I51" s="453"/>
      <c r="J51" s="658" t="str">
        <f>IF(H51="","",VLOOKUP(H51,Datos!$B$2:$C$21,2,FALSE))</f>
        <v/>
      </c>
      <c r="K51" s="385" t="str">
        <f t="shared" si="0"/>
        <v/>
      </c>
      <c r="L51" s="385" t="str">
        <f t="shared" si="1"/>
        <v/>
      </c>
      <c r="M51" s="385" t="str">
        <f t="shared" si="2"/>
        <v/>
      </c>
      <c r="N51" s="385" t="str">
        <f t="shared" si="3"/>
        <v/>
      </c>
      <c r="O51" s="385" t="str">
        <f t="shared" si="4"/>
        <v/>
      </c>
      <c r="P51" s="385" t="str">
        <f t="shared" si="5"/>
        <v/>
      </c>
      <c r="Q51" s="150"/>
      <c r="R51" s="454"/>
      <c r="S51" s="254"/>
    </row>
    <row r="52" spans="1:19" ht="33" customHeight="1" x14ac:dyDescent="0.25">
      <c r="A52" s="46"/>
      <c r="B52" s="143"/>
      <c r="C52" s="327"/>
      <c r="D52" s="978"/>
      <c r="E52" s="979"/>
      <c r="F52" s="144"/>
      <c r="G52" s="143"/>
      <c r="H52" s="158"/>
      <c r="I52" s="453"/>
      <c r="J52" s="658" t="str">
        <f>IF(H52="","",VLOOKUP(H52,Datos!$B$2:$C$21,2,FALSE))</f>
        <v/>
      </c>
      <c r="K52" s="385" t="str">
        <f t="shared" si="0"/>
        <v/>
      </c>
      <c r="L52" s="385" t="str">
        <f t="shared" si="1"/>
        <v/>
      </c>
      <c r="M52" s="385" t="str">
        <f t="shared" si="2"/>
        <v/>
      </c>
      <c r="N52" s="385" t="str">
        <f t="shared" si="3"/>
        <v/>
      </c>
      <c r="O52" s="385" t="str">
        <f t="shared" si="4"/>
        <v/>
      </c>
      <c r="P52" s="385" t="str">
        <f t="shared" si="5"/>
        <v/>
      </c>
      <c r="Q52" s="150"/>
      <c r="R52" s="454"/>
      <c r="S52" s="254"/>
    </row>
    <row r="53" spans="1:19" ht="33" customHeight="1" x14ac:dyDescent="0.25">
      <c r="A53" s="46"/>
      <c r="B53" s="143"/>
      <c r="C53" s="327"/>
      <c r="D53" s="978"/>
      <c r="E53" s="979"/>
      <c r="F53" s="144"/>
      <c r="G53" s="143"/>
      <c r="H53" s="158"/>
      <c r="I53" s="453"/>
      <c r="J53" s="658" t="str">
        <f>IF(H53="","",VLOOKUP(H53,Datos!$B$2:$C$21,2,FALSE))</f>
        <v/>
      </c>
      <c r="K53" s="385" t="str">
        <f t="shared" si="0"/>
        <v/>
      </c>
      <c r="L53" s="385" t="str">
        <f t="shared" si="1"/>
        <v/>
      </c>
      <c r="M53" s="385" t="str">
        <f t="shared" si="2"/>
        <v/>
      </c>
      <c r="N53" s="385" t="str">
        <f t="shared" si="3"/>
        <v/>
      </c>
      <c r="O53" s="385" t="str">
        <f t="shared" si="4"/>
        <v/>
      </c>
      <c r="P53" s="385" t="str">
        <f t="shared" si="5"/>
        <v/>
      </c>
      <c r="Q53" s="150"/>
      <c r="R53" s="454"/>
      <c r="S53" s="254"/>
    </row>
    <row r="54" spans="1:19" ht="33" customHeight="1" x14ac:dyDescent="0.25">
      <c r="A54" s="46"/>
      <c r="B54" s="143"/>
      <c r="C54" s="327"/>
      <c r="D54" s="978"/>
      <c r="E54" s="979"/>
      <c r="F54" s="144"/>
      <c r="G54" s="143"/>
      <c r="H54" s="158"/>
      <c r="I54" s="453"/>
      <c r="J54" s="658" t="str">
        <f>IF(H54="","",VLOOKUP(H54,Datos!$B$2:$C$21,2,FALSE))</f>
        <v/>
      </c>
      <c r="K54" s="385" t="str">
        <f t="shared" si="0"/>
        <v/>
      </c>
      <c r="L54" s="385" t="str">
        <f t="shared" si="1"/>
        <v/>
      </c>
      <c r="M54" s="385" t="str">
        <f t="shared" si="2"/>
        <v/>
      </c>
      <c r="N54" s="385" t="str">
        <f t="shared" si="3"/>
        <v/>
      </c>
      <c r="O54" s="385" t="str">
        <f t="shared" si="4"/>
        <v/>
      </c>
      <c r="P54" s="385" t="str">
        <f t="shared" si="5"/>
        <v/>
      </c>
      <c r="Q54" s="150"/>
      <c r="R54" s="454"/>
      <c r="S54" s="254"/>
    </row>
    <row r="55" spans="1:19" ht="33" customHeight="1" x14ac:dyDescent="0.25">
      <c r="A55" s="46"/>
      <c r="B55" s="143"/>
      <c r="C55" s="327"/>
      <c r="D55" s="978"/>
      <c r="E55" s="979"/>
      <c r="F55" s="144"/>
      <c r="G55" s="143"/>
      <c r="H55" s="158"/>
      <c r="I55" s="453"/>
      <c r="J55" s="658" t="str">
        <f>IF(H55="","",VLOOKUP(H55,Datos!$B$2:$C$21,2,FALSE))</f>
        <v/>
      </c>
      <c r="K55" s="385" t="str">
        <f t="shared" si="0"/>
        <v/>
      </c>
      <c r="L55" s="385" t="str">
        <f t="shared" si="1"/>
        <v/>
      </c>
      <c r="M55" s="385" t="str">
        <f t="shared" si="2"/>
        <v/>
      </c>
      <c r="N55" s="385" t="str">
        <f t="shared" si="3"/>
        <v/>
      </c>
      <c r="O55" s="385" t="str">
        <f t="shared" si="4"/>
        <v/>
      </c>
      <c r="P55" s="385" t="str">
        <f t="shared" si="5"/>
        <v/>
      </c>
      <c r="Q55" s="150"/>
      <c r="R55" s="454"/>
      <c r="S55" s="254"/>
    </row>
    <row r="56" spans="1:19" ht="33" customHeight="1" x14ac:dyDescent="0.25">
      <c r="A56" s="46"/>
      <c r="B56" s="143"/>
      <c r="C56" s="327"/>
      <c r="D56" s="978"/>
      <c r="E56" s="979"/>
      <c r="F56" s="144"/>
      <c r="G56" s="143"/>
      <c r="H56" s="158"/>
      <c r="I56" s="453"/>
      <c r="J56" s="658" t="str">
        <f>IF(H56="","",VLOOKUP(H56,Datos!$B$2:$C$21,2,FALSE))</f>
        <v/>
      </c>
      <c r="K56" s="385" t="str">
        <f t="shared" si="0"/>
        <v/>
      </c>
      <c r="L56" s="385" t="str">
        <f t="shared" si="1"/>
        <v/>
      </c>
      <c r="M56" s="385" t="str">
        <f t="shared" si="2"/>
        <v/>
      </c>
      <c r="N56" s="385" t="str">
        <f t="shared" si="3"/>
        <v/>
      </c>
      <c r="O56" s="385" t="str">
        <f t="shared" si="4"/>
        <v/>
      </c>
      <c r="P56" s="385" t="str">
        <f t="shared" si="5"/>
        <v/>
      </c>
      <c r="Q56" s="150"/>
      <c r="R56" s="454"/>
      <c r="S56" s="254"/>
    </row>
    <row r="57" spans="1:19" ht="33" customHeight="1" x14ac:dyDescent="0.25">
      <c r="A57" s="46"/>
      <c r="B57" s="143"/>
      <c r="C57" s="327"/>
      <c r="D57" s="978"/>
      <c r="E57" s="979"/>
      <c r="F57" s="144"/>
      <c r="G57" s="143"/>
      <c r="H57" s="158"/>
      <c r="I57" s="453"/>
      <c r="J57" s="658" t="str">
        <f>IF(H57="","",VLOOKUP(H57,Datos!$B$2:$C$21,2,FALSE))</f>
        <v/>
      </c>
      <c r="K57" s="385" t="str">
        <f t="shared" si="0"/>
        <v/>
      </c>
      <c r="L57" s="385" t="str">
        <f t="shared" si="1"/>
        <v/>
      </c>
      <c r="M57" s="385" t="str">
        <f t="shared" si="2"/>
        <v/>
      </c>
      <c r="N57" s="385" t="str">
        <f t="shared" si="3"/>
        <v/>
      </c>
      <c r="O57" s="385" t="str">
        <f t="shared" si="4"/>
        <v/>
      </c>
      <c r="P57" s="385" t="str">
        <f t="shared" si="5"/>
        <v/>
      </c>
      <c r="Q57" s="150"/>
      <c r="R57" s="454"/>
      <c r="S57" s="254"/>
    </row>
    <row r="58" spans="1:19" ht="33" customHeight="1" x14ac:dyDescent="0.25">
      <c r="A58" s="46"/>
      <c r="B58" s="143"/>
      <c r="C58" s="327"/>
      <c r="D58" s="978"/>
      <c r="E58" s="979"/>
      <c r="F58" s="144"/>
      <c r="G58" s="143"/>
      <c r="H58" s="158"/>
      <c r="I58" s="453"/>
      <c r="J58" s="658" t="str">
        <f>IF(H58="","",VLOOKUP(H58,Datos!$B$2:$C$21,2,FALSE))</f>
        <v/>
      </c>
      <c r="K58" s="385" t="str">
        <f t="shared" si="0"/>
        <v/>
      </c>
      <c r="L58" s="385" t="str">
        <f t="shared" si="1"/>
        <v/>
      </c>
      <c r="M58" s="385" t="str">
        <f t="shared" si="2"/>
        <v/>
      </c>
      <c r="N58" s="385" t="str">
        <f t="shared" si="3"/>
        <v/>
      </c>
      <c r="O58" s="385" t="str">
        <f t="shared" si="4"/>
        <v/>
      </c>
      <c r="P58" s="385" t="str">
        <f t="shared" si="5"/>
        <v/>
      </c>
      <c r="Q58" s="150"/>
      <c r="R58" s="454"/>
      <c r="S58" s="254"/>
    </row>
    <row r="59" spans="1:19" ht="33" customHeight="1" x14ac:dyDescent="0.25">
      <c r="A59" s="46"/>
      <c r="B59" s="143"/>
      <c r="C59" s="327"/>
      <c r="D59" s="978"/>
      <c r="E59" s="979"/>
      <c r="F59" s="144"/>
      <c r="G59" s="143"/>
      <c r="H59" s="158"/>
      <c r="I59" s="453"/>
      <c r="J59" s="658" t="str">
        <f>IF(H59="","",VLOOKUP(H59,Datos!$B$2:$C$21,2,FALSE))</f>
        <v/>
      </c>
      <c r="K59" s="385" t="str">
        <f t="shared" si="0"/>
        <v/>
      </c>
      <c r="L59" s="385" t="str">
        <f t="shared" si="1"/>
        <v/>
      </c>
      <c r="M59" s="385" t="str">
        <f t="shared" si="2"/>
        <v/>
      </c>
      <c r="N59" s="385" t="str">
        <f t="shared" si="3"/>
        <v/>
      </c>
      <c r="O59" s="385" t="str">
        <f t="shared" si="4"/>
        <v/>
      </c>
      <c r="P59" s="385" t="str">
        <f t="shared" si="5"/>
        <v/>
      </c>
      <c r="Q59" s="150"/>
      <c r="R59" s="454"/>
      <c r="S59" s="254"/>
    </row>
    <row r="60" spans="1:19" ht="33" customHeight="1" x14ac:dyDescent="0.25">
      <c r="A60" s="46"/>
      <c r="B60" s="143"/>
      <c r="C60" s="327"/>
      <c r="D60" s="978"/>
      <c r="E60" s="979"/>
      <c r="F60" s="144"/>
      <c r="G60" s="143"/>
      <c r="H60" s="158"/>
      <c r="I60" s="453"/>
      <c r="J60" s="658" t="str">
        <f>IF(H60="","",VLOOKUP(H60,Datos!$B$2:$C$21,2,FALSE))</f>
        <v/>
      </c>
      <c r="K60" s="385" t="str">
        <f t="shared" si="0"/>
        <v/>
      </c>
      <c r="L60" s="385" t="str">
        <f t="shared" si="1"/>
        <v/>
      </c>
      <c r="M60" s="385" t="str">
        <f t="shared" si="2"/>
        <v/>
      </c>
      <c r="N60" s="385" t="str">
        <f t="shared" si="3"/>
        <v/>
      </c>
      <c r="O60" s="385" t="str">
        <f t="shared" si="4"/>
        <v/>
      </c>
      <c r="P60" s="385" t="str">
        <f t="shared" si="5"/>
        <v/>
      </c>
      <c r="Q60" s="150"/>
      <c r="R60" s="454"/>
      <c r="S60" s="254"/>
    </row>
    <row r="61" spans="1:19" ht="33" customHeight="1" x14ac:dyDescent="0.25">
      <c r="A61" s="46"/>
      <c r="B61" s="143"/>
      <c r="C61" s="327"/>
      <c r="D61" s="978"/>
      <c r="E61" s="979"/>
      <c r="F61" s="144"/>
      <c r="G61" s="143"/>
      <c r="H61" s="158"/>
      <c r="I61" s="453"/>
      <c r="J61" s="658" t="str">
        <f>IF(H61="","",VLOOKUP(H61,Datos!$B$2:$C$21,2,FALSE))</f>
        <v/>
      </c>
      <c r="K61" s="385" t="str">
        <f t="shared" si="0"/>
        <v/>
      </c>
      <c r="L61" s="385" t="str">
        <f t="shared" si="1"/>
        <v/>
      </c>
      <c r="M61" s="385" t="str">
        <f t="shared" si="2"/>
        <v/>
      </c>
      <c r="N61" s="385" t="str">
        <f t="shared" si="3"/>
        <v/>
      </c>
      <c r="O61" s="385" t="str">
        <f t="shared" si="4"/>
        <v/>
      </c>
      <c r="P61" s="385" t="str">
        <f t="shared" si="5"/>
        <v/>
      </c>
      <c r="Q61" s="150"/>
      <c r="R61" s="454"/>
      <c r="S61" s="254"/>
    </row>
    <row r="62" spans="1:19" ht="33" customHeight="1" x14ac:dyDescent="0.25">
      <c r="A62" s="46"/>
      <c r="B62" s="143"/>
      <c r="C62" s="327"/>
      <c r="D62" s="978"/>
      <c r="E62" s="979"/>
      <c r="F62" s="144"/>
      <c r="G62" s="143"/>
      <c r="H62" s="158"/>
      <c r="I62" s="453"/>
      <c r="J62" s="658" t="str">
        <f>IF(H62="","",VLOOKUP(H62,Datos!$B$2:$C$21,2,FALSE))</f>
        <v/>
      </c>
      <c r="K62" s="385" t="str">
        <f t="shared" si="0"/>
        <v/>
      </c>
      <c r="L62" s="385" t="str">
        <f t="shared" si="1"/>
        <v/>
      </c>
      <c r="M62" s="385" t="str">
        <f t="shared" si="2"/>
        <v/>
      </c>
      <c r="N62" s="385" t="str">
        <f t="shared" si="3"/>
        <v/>
      </c>
      <c r="O62" s="385" t="str">
        <f t="shared" si="4"/>
        <v/>
      </c>
      <c r="P62" s="385" t="str">
        <f t="shared" si="5"/>
        <v/>
      </c>
      <c r="Q62" s="150"/>
      <c r="R62" s="454"/>
      <c r="S62" s="254"/>
    </row>
    <row r="63" spans="1:19" ht="33" customHeight="1" x14ac:dyDescent="0.25">
      <c r="A63" s="46"/>
      <c r="B63" s="143"/>
      <c r="C63" s="327"/>
      <c r="D63" s="978"/>
      <c r="E63" s="979"/>
      <c r="F63" s="144"/>
      <c r="G63" s="143"/>
      <c r="H63" s="158"/>
      <c r="I63" s="453"/>
      <c r="J63" s="658" t="str">
        <f>IF(H63="","",VLOOKUP(H63,Datos!$B$2:$C$21,2,FALSE))</f>
        <v/>
      </c>
      <c r="K63" s="385" t="str">
        <f t="shared" si="0"/>
        <v/>
      </c>
      <c r="L63" s="385" t="str">
        <f t="shared" si="1"/>
        <v/>
      </c>
      <c r="M63" s="385" t="str">
        <f t="shared" si="2"/>
        <v/>
      </c>
      <c r="N63" s="385" t="str">
        <f t="shared" si="3"/>
        <v/>
      </c>
      <c r="O63" s="385" t="str">
        <f t="shared" si="4"/>
        <v/>
      </c>
      <c r="P63" s="385" t="str">
        <f t="shared" si="5"/>
        <v/>
      </c>
      <c r="Q63" s="150"/>
      <c r="R63" s="454"/>
      <c r="S63" s="254"/>
    </row>
    <row r="64" spans="1:19" ht="33" customHeight="1" x14ac:dyDescent="0.25">
      <c r="A64" s="46"/>
      <c r="B64" s="143"/>
      <c r="C64" s="327"/>
      <c r="D64" s="978"/>
      <c r="E64" s="979"/>
      <c r="F64" s="144"/>
      <c r="G64" s="143"/>
      <c r="H64" s="158"/>
      <c r="I64" s="453"/>
      <c r="J64" s="658" t="str">
        <f>IF(H64="","",VLOOKUP(H64,Datos!$B$2:$C$21,2,FALSE))</f>
        <v/>
      </c>
      <c r="K64" s="385" t="str">
        <f t="shared" si="0"/>
        <v/>
      </c>
      <c r="L64" s="385" t="str">
        <f t="shared" si="1"/>
        <v/>
      </c>
      <c r="M64" s="385" t="str">
        <f t="shared" si="2"/>
        <v/>
      </c>
      <c r="N64" s="385" t="str">
        <f t="shared" si="3"/>
        <v/>
      </c>
      <c r="O64" s="385" t="str">
        <f t="shared" si="4"/>
        <v/>
      </c>
      <c r="P64" s="385" t="str">
        <f t="shared" si="5"/>
        <v/>
      </c>
      <c r="Q64" s="150"/>
      <c r="R64" s="454"/>
      <c r="S64" s="254"/>
    </row>
    <row r="65" spans="1:19" ht="33" customHeight="1" x14ac:dyDescent="0.25">
      <c r="A65" s="46"/>
      <c r="B65" s="143"/>
      <c r="C65" s="327"/>
      <c r="D65" s="978"/>
      <c r="E65" s="979"/>
      <c r="F65" s="144"/>
      <c r="G65" s="143"/>
      <c r="H65" s="158"/>
      <c r="I65" s="453"/>
      <c r="J65" s="658" t="str">
        <f>IF(H65="","",VLOOKUP(H65,Datos!$B$2:$C$21,2,FALSE))</f>
        <v/>
      </c>
      <c r="K65" s="385" t="str">
        <f t="shared" si="0"/>
        <v/>
      </c>
      <c r="L65" s="385" t="str">
        <f t="shared" si="1"/>
        <v/>
      </c>
      <c r="M65" s="385" t="str">
        <f t="shared" si="2"/>
        <v/>
      </c>
      <c r="N65" s="385" t="str">
        <f t="shared" si="3"/>
        <v/>
      </c>
      <c r="O65" s="385" t="str">
        <f t="shared" si="4"/>
        <v/>
      </c>
      <c r="P65" s="385" t="str">
        <f t="shared" si="5"/>
        <v/>
      </c>
      <c r="Q65" s="150"/>
      <c r="R65" s="454"/>
      <c r="S65" s="254"/>
    </row>
    <row r="66" spans="1:19" ht="33" customHeight="1" x14ac:dyDescent="0.25">
      <c r="A66" s="46"/>
      <c r="B66" s="143"/>
      <c r="C66" s="327"/>
      <c r="D66" s="978"/>
      <c r="E66" s="979"/>
      <c r="F66" s="144"/>
      <c r="G66" s="143"/>
      <c r="H66" s="158"/>
      <c r="I66" s="453"/>
      <c r="J66" s="658" t="str">
        <f>IF(H66="","",VLOOKUP(H66,Datos!$B$2:$C$21,2,FALSE))</f>
        <v/>
      </c>
      <c r="K66" s="385" t="str">
        <f t="shared" si="0"/>
        <v/>
      </c>
      <c r="L66" s="385" t="str">
        <f t="shared" si="1"/>
        <v/>
      </c>
      <c r="M66" s="385" t="str">
        <f t="shared" si="2"/>
        <v/>
      </c>
      <c r="N66" s="385" t="str">
        <f t="shared" si="3"/>
        <v/>
      </c>
      <c r="O66" s="385" t="str">
        <f t="shared" si="4"/>
        <v/>
      </c>
      <c r="P66" s="385" t="str">
        <f t="shared" si="5"/>
        <v/>
      </c>
      <c r="Q66" s="150"/>
      <c r="R66" s="454"/>
      <c r="S66" s="254"/>
    </row>
    <row r="67" spans="1:19" ht="33" customHeight="1" x14ac:dyDescent="0.25">
      <c r="A67" s="46"/>
      <c r="B67" s="143"/>
      <c r="C67" s="327"/>
      <c r="D67" s="978"/>
      <c r="E67" s="979"/>
      <c r="F67" s="144"/>
      <c r="G67" s="143"/>
      <c r="H67" s="158"/>
      <c r="I67" s="453"/>
      <c r="J67" s="658" t="str">
        <f>IF(H67="","",VLOOKUP(H67,Datos!$B$2:$C$21,2,FALSE))</f>
        <v/>
      </c>
      <c r="K67" s="385" t="str">
        <f t="shared" si="0"/>
        <v/>
      </c>
      <c r="L67" s="385" t="str">
        <f t="shared" si="1"/>
        <v/>
      </c>
      <c r="M67" s="385" t="str">
        <f t="shared" si="2"/>
        <v/>
      </c>
      <c r="N67" s="385" t="str">
        <f t="shared" si="3"/>
        <v/>
      </c>
      <c r="O67" s="385" t="str">
        <f t="shared" si="4"/>
        <v/>
      </c>
      <c r="P67" s="385" t="str">
        <f t="shared" si="5"/>
        <v/>
      </c>
      <c r="Q67" s="150"/>
      <c r="R67" s="454"/>
      <c r="S67" s="254"/>
    </row>
    <row r="68" spans="1:19" ht="33" customHeight="1" x14ac:dyDescent="0.25">
      <c r="A68" s="46"/>
      <c r="B68" s="143"/>
      <c r="C68" s="327"/>
      <c r="D68" s="978"/>
      <c r="E68" s="979"/>
      <c r="F68" s="144"/>
      <c r="G68" s="143"/>
      <c r="H68" s="158"/>
      <c r="I68" s="453"/>
      <c r="J68" s="658" t="str">
        <f>IF(H68="","",VLOOKUP(H68,Datos!$B$2:$C$21,2,FALSE))</f>
        <v/>
      </c>
      <c r="K68" s="385" t="str">
        <f t="shared" si="0"/>
        <v/>
      </c>
      <c r="L68" s="385" t="str">
        <f t="shared" si="1"/>
        <v/>
      </c>
      <c r="M68" s="385" t="str">
        <f t="shared" si="2"/>
        <v/>
      </c>
      <c r="N68" s="385" t="str">
        <f t="shared" si="3"/>
        <v/>
      </c>
      <c r="O68" s="385" t="str">
        <f t="shared" si="4"/>
        <v/>
      </c>
      <c r="P68" s="385" t="str">
        <f t="shared" si="5"/>
        <v/>
      </c>
      <c r="Q68" s="150"/>
      <c r="R68" s="454"/>
      <c r="S68" s="254"/>
    </row>
    <row r="69" spans="1:19" ht="33" customHeight="1" x14ac:dyDescent="0.25">
      <c r="A69" s="46"/>
      <c r="B69" s="143"/>
      <c r="C69" s="327"/>
      <c r="D69" s="978"/>
      <c r="E69" s="979"/>
      <c r="F69" s="144"/>
      <c r="G69" s="143"/>
      <c r="H69" s="158"/>
      <c r="I69" s="453"/>
      <c r="J69" s="658" t="str">
        <f>IF(H69="","",VLOOKUP(H69,Datos!$B$2:$C$21,2,FALSE))</f>
        <v/>
      </c>
      <c r="K69" s="385" t="str">
        <f t="shared" si="0"/>
        <v/>
      </c>
      <c r="L69" s="385" t="str">
        <f t="shared" si="1"/>
        <v/>
      </c>
      <c r="M69" s="385" t="str">
        <f t="shared" si="2"/>
        <v/>
      </c>
      <c r="N69" s="385" t="str">
        <f t="shared" si="3"/>
        <v/>
      </c>
      <c r="O69" s="385" t="str">
        <f t="shared" si="4"/>
        <v/>
      </c>
      <c r="P69" s="385" t="str">
        <f t="shared" si="5"/>
        <v/>
      </c>
      <c r="Q69" s="150"/>
      <c r="R69" s="454"/>
      <c r="S69" s="254"/>
    </row>
    <row r="70" spans="1:19" ht="33" customHeight="1" x14ac:dyDescent="0.25">
      <c r="A70" s="46"/>
      <c r="B70" s="143"/>
      <c r="C70" s="327"/>
      <c r="D70" s="978"/>
      <c r="E70" s="979"/>
      <c r="F70" s="144"/>
      <c r="G70" s="143"/>
      <c r="H70" s="158"/>
      <c r="I70" s="453"/>
      <c r="J70" s="658" t="str">
        <f>IF(H70="","",VLOOKUP(H70,Datos!$B$2:$C$21,2,FALSE))</f>
        <v/>
      </c>
      <c r="K70" s="385" t="str">
        <f t="shared" si="0"/>
        <v/>
      </c>
      <c r="L70" s="385" t="str">
        <f t="shared" si="1"/>
        <v/>
      </c>
      <c r="M70" s="385" t="str">
        <f t="shared" si="2"/>
        <v/>
      </c>
      <c r="N70" s="385" t="str">
        <f t="shared" si="3"/>
        <v/>
      </c>
      <c r="O70" s="385" t="str">
        <f t="shared" si="4"/>
        <v/>
      </c>
      <c r="P70" s="385" t="str">
        <f t="shared" si="5"/>
        <v/>
      </c>
      <c r="Q70" s="150"/>
      <c r="R70" s="454"/>
      <c r="S70" s="254"/>
    </row>
    <row r="71" spans="1:19" ht="33" customHeight="1" x14ac:dyDescent="0.25">
      <c r="A71" s="46"/>
      <c r="B71" s="143"/>
      <c r="C71" s="327"/>
      <c r="D71" s="978"/>
      <c r="E71" s="979"/>
      <c r="F71" s="144"/>
      <c r="G71" s="143"/>
      <c r="H71" s="158"/>
      <c r="I71" s="453"/>
      <c r="J71" s="658" t="str">
        <f>IF(H71="","",VLOOKUP(H71,Datos!$B$2:$C$21,2,FALSE))</f>
        <v/>
      </c>
      <c r="K71" s="385" t="str">
        <f t="shared" si="0"/>
        <v/>
      </c>
      <c r="L71" s="385" t="str">
        <f t="shared" si="1"/>
        <v/>
      </c>
      <c r="M71" s="385" t="str">
        <f t="shared" si="2"/>
        <v/>
      </c>
      <c r="N71" s="385" t="str">
        <f t="shared" si="3"/>
        <v/>
      </c>
      <c r="O71" s="385" t="str">
        <f t="shared" si="4"/>
        <v/>
      </c>
      <c r="P71" s="385" t="str">
        <f t="shared" si="5"/>
        <v/>
      </c>
      <c r="Q71" s="150"/>
      <c r="R71" s="454"/>
      <c r="S71" s="254"/>
    </row>
    <row r="72" spans="1:19" ht="33" customHeight="1" x14ac:dyDescent="0.25">
      <c r="A72" s="46"/>
      <c r="B72" s="143"/>
      <c r="C72" s="327"/>
      <c r="D72" s="978"/>
      <c r="E72" s="979"/>
      <c r="F72" s="144"/>
      <c r="G72" s="143"/>
      <c r="H72" s="158"/>
      <c r="I72" s="453"/>
      <c r="J72" s="658" t="str">
        <f>IF(H72="","",VLOOKUP(H72,Datos!$B$2:$C$21,2,FALSE))</f>
        <v/>
      </c>
      <c r="K72" s="385" t="str">
        <f t="shared" si="0"/>
        <v/>
      </c>
      <c r="L72" s="385" t="str">
        <f t="shared" si="1"/>
        <v/>
      </c>
      <c r="M72" s="385" t="str">
        <f t="shared" si="2"/>
        <v/>
      </c>
      <c r="N72" s="385" t="str">
        <f t="shared" si="3"/>
        <v/>
      </c>
      <c r="O72" s="385" t="str">
        <f t="shared" si="4"/>
        <v/>
      </c>
      <c r="P72" s="385" t="str">
        <f t="shared" si="5"/>
        <v/>
      </c>
      <c r="Q72" s="150"/>
      <c r="R72" s="454"/>
      <c r="S72" s="254"/>
    </row>
    <row r="73" spans="1:19" ht="33" customHeight="1" x14ac:dyDescent="0.25">
      <c r="A73" s="46"/>
      <c r="B73" s="143"/>
      <c r="C73" s="327"/>
      <c r="D73" s="978"/>
      <c r="E73" s="979"/>
      <c r="F73" s="144"/>
      <c r="G73" s="143"/>
      <c r="H73" s="158"/>
      <c r="I73" s="453"/>
      <c r="J73" s="658" t="str">
        <f>IF(H73="","",VLOOKUP(H73,Datos!$B$2:$C$21,2,FALSE))</f>
        <v/>
      </c>
      <c r="K73" s="385" t="str">
        <f t="shared" si="0"/>
        <v/>
      </c>
      <c r="L73" s="385" t="str">
        <f t="shared" si="1"/>
        <v/>
      </c>
      <c r="M73" s="385" t="str">
        <f t="shared" si="2"/>
        <v/>
      </c>
      <c r="N73" s="385" t="str">
        <f t="shared" si="3"/>
        <v/>
      </c>
      <c r="O73" s="385" t="str">
        <f t="shared" si="4"/>
        <v/>
      </c>
      <c r="P73" s="385" t="str">
        <f t="shared" si="5"/>
        <v/>
      </c>
      <c r="Q73" s="150"/>
      <c r="R73" s="454"/>
      <c r="S73" s="254"/>
    </row>
    <row r="74" spans="1:19" ht="33" customHeight="1" x14ac:dyDescent="0.25">
      <c r="A74" s="46"/>
      <c r="B74" s="143"/>
      <c r="C74" s="327"/>
      <c r="D74" s="978"/>
      <c r="E74" s="979"/>
      <c r="F74" s="144"/>
      <c r="G74" s="143"/>
      <c r="H74" s="158"/>
      <c r="I74" s="453"/>
      <c r="J74" s="658" t="str">
        <f>IF(H74="","",VLOOKUP(H74,Datos!$B$2:$C$21,2,FALSE))</f>
        <v/>
      </c>
      <c r="K74" s="385" t="str">
        <f t="shared" si="0"/>
        <v/>
      </c>
      <c r="L74" s="385" t="str">
        <f t="shared" si="1"/>
        <v/>
      </c>
      <c r="M74" s="385" t="str">
        <f t="shared" si="2"/>
        <v/>
      </c>
      <c r="N74" s="385" t="str">
        <f t="shared" si="3"/>
        <v/>
      </c>
      <c r="O74" s="385" t="str">
        <f t="shared" si="4"/>
        <v/>
      </c>
      <c r="P74" s="385" t="str">
        <f t="shared" si="5"/>
        <v/>
      </c>
      <c r="Q74" s="150"/>
      <c r="R74" s="454"/>
      <c r="S74" s="254"/>
    </row>
    <row r="75" spans="1:19" ht="33" customHeight="1" x14ac:dyDescent="0.25">
      <c r="A75" s="46"/>
      <c r="B75" s="143"/>
      <c r="C75" s="327"/>
      <c r="D75" s="978"/>
      <c r="E75" s="979"/>
      <c r="F75" s="144"/>
      <c r="G75" s="143"/>
      <c r="H75" s="158"/>
      <c r="I75" s="453"/>
      <c r="J75" s="658" t="str">
        <f>IF(H75="","",VLOOKUP(H75,Datos!$B$2:$C$21,2,FALSE))</f>
        <v/>
      </c>
      <c r="K75" s="385" t="str">
        <f t="shared" si="0"/>
        <v/>
      </c>
      <c r="L75" s="385" t="str">
        <f t="shared" si="1"/>
        <v/>
      </c>
      <c r="M75" s="385" t="str">
        <f t="shared" si="2"/>
        <v/>
      </c>
      <c r="N75" s="385" t="str">
        <f t="shared" si="3"/>
        <v/>
      </c>
      <c r="O75" s="385" t="str">
        <f t="shared" si="4"/>
        <v/>
      </c>
      <c r="P75" s="385" t="str">
        <f t="shared" si="5"/>
        <v/>
      </c>
      <c r="Q75" s="150"/>
      <c r="R75" s="454"/>
      <c r="S75" s="254"/>
    </row>
    <row r="76" spans="1:19" ht="33" customHeight="1" x14ac:dyDescent="0.25">
      <c r="A76" s="46"/>
      <c r="B76" s="143"/>
      <c r="C76" s="327"/>
      <c r="D76" s="978"/>
      <c r="E76" s="979"/>
      <c r="F76" s="144"/>
      <c r="G76" s="143"/>
      <c r="H76" s="158"/>
      <c r="I76" s="453"/>
      <c r="J76" s="658" t="str">
        <f>IF(H76="","",VLOOKUP(H76,Datos!$B$2:$C$21,2,FALSE))</f>
        <v/>
      </c>
      <c r="K76" s="385" t="str">
        <f t="shared" si="0"/>
        <v/>
      </c>
      <c r="L76" s="385" t="str">
        <f t="shared" si="1"/>
        <v/>
      </c>
      <c r="M76" s="385" t="str">
        <f t="shared" si="2"/>
        <v/>
      </c>
      <c r="N76" s="385" t="str">
        <f t="shared" si="3"/>
        <v/>
      </c>
      <c r="O76" s="385" t="str">
        <f t="shared" si="4"/>
        <v/>
      </c>
      <c r="P76" s="385" t="str">
        <f t="shared" si="5"/>
        <v/>
      </c>
      <c r="Q76" s="150"/>
      <c r="R76" s="454"/>
      <c r="S76" s="254"/>
    </row>
    <row r="77" spans="1:19" ht="33" customHeight="1" x14ac:dyDescent="0.25">
      <c r="A77" s="46"/>
      <c r="B77" s="143"/>
      <c r="C77" s="327"/>
      <c r="D77" s="978"/>
      <c r="E77" s="979"/>
      <c r="F77" s="144"/>
      <c r="G77" s="143"/>
      <c r="H77" s="158"/>
      <c r="I77" s="453"/>
      <c r="J77" s="658" t="str">
        <f>IF(H77="","",VLOOKUP(H77,Datos!$B$2:$C$21,2,FALSE))</f>
        <v/>
      </c>
      <c r="K77" s="385" t="str">
        <f t="shared" ref="K77:K140" si="6">IF(ISNUMBER(J77),((J77*12)*G77),"")</f>
        <v/>
      </c>
      <c r="L77" s="385" t="str">
        <f t="shared" ref="L77:L140" si="7">IF(ISNUMBER(J77),(K77/12),"")</f>
        <v/>
      </c>
      <c r="M77" s="385" t="str">
        <f t="shared" ref="M77:M140" si="8">IF(ISNUMBER(J77),($F$513*G77),"")</f>
        <v/>
      </c>
      <c r="N77" s="385" t="str">
        <f t="shared" ref="N77:N140" si="9">IF(ISNUMBER(J77),(K77*8.33%),"")</f>
        <v/>
      </c>
      <c r="O77" s="385" t="str">
        <f t="shared" ref="O77:O140" si="10">IF(ISNUMBER(J77),(K77*9.15%),"")</f>
        <v/>
      </c>
      <c r="P77" s="385" t="str">
        <f t="shared" ref="P77:P140" si="11">IF(ISNUMBER(J77),SUM(K77:O77),"")</f>
        <v/>
      </c>
      <c r="Q77" s="150"/>
      <c r="R77" s="454"/>
      <c r="S77" s="254"/>
    </row>
    <row r="78" spans="1:19" ht="33" customHeight="1" x14ac:dyDescent="0.25">
      <c r="A78" s="46"/>
      <c r="B78" s="143"/>
      <c r="C78" s="327"/>
      <c r="D78" s="978"/>
      <c r="E78" s="979"/>
      <c r="F78" s="144"/>
      <c r="G78" s="143"/>
      <c r="H78" s="158"/>
      <c r="I78" s="453"/>
      <c r="J78" s="658" t="str">
        <f>IF(H78="","",VLOOKUP(H78,Datos!$B$2:$C$21,2,FALSE))</f>
        <v/>
      </c>
      <c r="K78" s="385" t="str">
        <f t="shared" si="6"/>
        <v/>
      </c>
      <c r="L78" s="385" t="str">
        <f t="shared" si="7"/>
        <v/>
      </c>
      <c r="M78" s="385" t="str">
        <f t="shared" si="8"/>
        <v/>
      </c>
      <c r="N78" s="385" t="str">
        <f t="shared" si="9"/>
        <v/>
      </c>
      <c r="O78" s="385" t="str">
        <f t="shared" si="10"/>
        <v/>
      </c>
      <c r="P78" s="385" t="str">
        <f t="shared" si="11"/>
        <v/>
      </c>
      <c r="Q78" s="150"/>
      <c r="R78" s="454"/>
      <c r="S78" s="254"/>
    </row>
    <row r="79" spans="1:19" ht="33" customHeight="1" x14ac:dyDescent="0.25">
      <c r="A79" s="46"/>
      <c r="B79" s="143"/>
      <c r="C79" s="327"/>
      <c r="D79" s="978"/>
      <c r="E79" s="979"/>
      <c r="F79" s="144"/>
      <c r="G79" s="143"/>
      <c r="H79" s="158"/>
      <c r="I79" s="453"/>
      <c r="J79" s="658" t="str">
        <f>IF(H79="","",VLOOKUP(H79,Datos!$B$2:$C$21,2,FALSE))</f>
        <v/>
      </c>
      <c r="K79" s="385" t="str">
        <f t="shared" si="6"/>
        <v/>
      </c>
      <c r="L79" s="385" t="str">
        <f t="shared" si="7"/>
        <v/>
      </c>
      <c r="M79" s="385" t="str">
        <f t="shared" si="8"/>
        <v/>
      </c>
      <c r="N79" s="385" t="str">
        <f t="shared" si="9"/>
        <v/>
      </c>
      <c r="O79" s="385" t="str">
        <f t="shared" si="10"/>
        <v/>
      </c>
      <c r="P79" s="385" t="str">
        <f t="shared" si="11"/>
        <v/>
      </c>
      <c r="Q79" s="150"/>
      <c r="R79" s="454"/>
      <c r="S79" s="254"/>
    </row>
    <row r="80" spans="1:19" ht="33" customHeight="1" x14ac:dyDescent="0.25">
      <c r="A80" s="46"/>
      <c r="B80" s="143"/>
      <c r="C80" s="327"/>
      <c r="D80" s="978"/>
      <c r="E80" s="979"/>
      <c r="F80" s="144"/>
      <c r="G80" s="143"/>
      <c r="H80" s="158"/>
      <c r="I80" s="453"/>
      <c r="J80" s="658" t="str">
        <f>IF(H80="","",VLOOKUP(H80,Datos!$B$2:$C$21,2,FALSE))</f>
        <v/>
      </c>
      <c r="K80" s="385" t="str">
        <f t="shared" si="6"/>
        <v/>
      </c>
      <c r="L80" s="385" t="str">
        <f t="shared" si="7"/>
        <v/>
      </c>
      <c r="M80" s="385" t="str">
        <f t="shared" si="8"/>
        <v/>
      </c>
      <c r="N80" s="385" t="str">
        <f t="shared" si="9"/>
        <v/>
      </c>
      <c r="O80" s="385" t="str">
        <f t="shared" si="10"/>
        <v/>
      </c>
      <c r="P80" s="385" t="str">
        <f t="shared" si="11"/>
        <v/>
      </c>
      <c r="Q80" s="150"/>
      <c r="R80" s="454"/>
      <c r="S80" s="254"/>
    </row>
    <row r="81" spans="1:19" ht="33" customHeight="1" x14ac:dyDescent="0.25">
      <c r="A81" s="46"/>
      <c r="B81" s="143"/>
      <c r="C81" s="327"/>
      <c r="D81" s="978"/>
      <c r="E81" s="979"/>
      <c r="F81" s="144"/>
      <c r="G81" s="143"/>
      <c r="H81" s="158"/>
      <c r="I81" s="453"/>
      <c r="J81" s="658" t="str">
        <f>IF(H81="","",VLOOKUP(H81,Datos!$B$2:$C$21,2,FALSE))</f>
        <v/>
      </c>
      <c r="K81" s="385" t="str">
        <f t="shared" si="6"/>
        <v/>
      </c>
      <c r="L81" s="385" t="str">
        <f t="shared" si="7"/>
        <v/>
      </c>
      <c r="M81" s="385" t="str">
        <f t="shared" si="8"/>
        <v/>
      </c>
      <c r="N81" s="385" t="str">
        <f t="shared" si="9"/>
        <v/>
      </c>
      <c r="O81" s="385" t="str">
        <f t="shared" si="10"/>
        <v/>
      </c>
      <c r="P81" s="385" t="str">
        <f t="shared" si="11"/>
        <v/>
      </c>
      <c r="Q81" s="150"/>
      <c r="R81" s="454"/>
      <c r="S81" s="254"/>
    </row>
    <row r="82" spans="1:19" ht="33" customHeight="1" x14ac:dyDescent="0.25">
      <c r="A82" s="46"/>
      <c r="B82" s="143"/>
      <c r="C82" s="327"/>
      <c r="D82" s="978"/>
      <c r="E82" s="979"/>
      <c r="F82" s="144"/>
      <c r="G82" s="143"/>
      <c r="H82" s="158"/>
      <c r="I82" s="453"/>
      <c r="J82" s="658" t="str">
        <f>IF(H82="","",VLOOKUP(H82,Datos!$B$2:$C$21,2,FALSE))</f>
        <v/>
      </c>
      <c r="K82" s="385" t="str">
        <f t="shared" si="6"/>
        <v/>
      </c>
      <c r="L82" s="385" t="str">
        <f t="shared" si="7"/>
        <v/>
      </c>
      <c r="M82" s="385" t="str">
        <f t="shared" si="8"/>
        <v/>
      </c>
      <c r="N82" s="385" t="str">
        <f t="shared" si="9"/>
        <v/>
      </c>
      <c r="O82" s="385" t="str">
        <f t="shared" si="10"/>
        <v/>
      </c>
      <c r="P82" s="385" t="str">
        <f t="shared" si="11"/>
        <v/>
      </c>
      <c r="Q82" s="150"/>
      <c r="R82" s="454"/>
      <c r="S82" s="254"/>
    </row>
    <row r="83" spans="1:19" ht="33" customHeight="1" x14ac:dyDescent="0.25">
      <c r="A83" s="46"/>
      <c r="B83" s="143"/>
      <c r="C83" s="327"/>
      <c r="D83" s="978"/>
      <c r="E83" s="979"/>
      <c r="F83" s="144"/>
      <c r="G83" s="143"/>
      <c r="H83" s="158"/>
      <c r="I83" s="453"/>
      <c r="J83" s="658" t="str">
        <f>IF(H83="","",VLOOKUP(H83,Datos!$B$2:$C$21,2,FALSE))</f>
        <v/>
      </c>
      <c r="K83" s="385" t="str">
        <f t="shared" si="6"/>
        <v/>
      </c>
      <c r="L83" s="385" t="str">
        <f t="shared" si="7"/>
        <v/>
      </c>
      <c r="M83" s="385" t="str">
        <f t="shared" si="8"/>
        <v/>
      </c>
      <c r="N83" s="385" t="str">
        <f t="shared" si="9"/>
        <v/>
      </c>
      <c r="O83" s="385" t="str">
        <f t="shared" si="10"/>
        <v/>
      </c>
      <c r="P83" s="385" t="str">
        <f t="shared" si="11"/>
        <v/>
      </c>
      <c r="Q83" s="150"/>
      <c r="R83" s="454"/>
      <c r="S83" s="254"/>
    </row>
    <row r="84" spans="1:19" ht="33" customHeight="1" x14ac:dyDescent="0.25">
      <c r="A84" s="46"/>
      <c r="B84" s="143"/>
      <c r="C84" s="327"/>
      <c r="D84" s="978"/>
      <c r="E84" s="979"/>
      <c r="F84" s="144"/>
      <c r="G84" s="143"/>
      <c r="H84" s="158"/>
      <c r="I84" s="453"/>
      <c r="J84" s="658" t="str">
        <f>IF(H84="","",VLOOKUP(H84,Datos!$B$2:$C$21,2,FALSE))</f>
        <v/>
      </c>
      <c r="K84" s="385" t="str">
        <f t="shared" si="6"/>
        <v/>
      </c>
      <c r="L84" s="385" t="str">
        <f t="shared" si="7"/>
        <v/>
      </c>
      <c r="M84" s="385" t="str">
        <f t="shared" si="8"/>
        <v/>
      </c>
      <c r="N84" s="385" t="str">
        <f t="shared" si="9"/>
        <v/>
      </c>
      <c r="O84" s="385" t="str">
        <f t="shared" si="10"/>
        <v/>
      </c>
      <c r="P84" s="385" t="str">
        <f t="shared" si="11"/>
        <v/>
      </c>
      <c r="Q84" s="150"/>
      <c r="R84" s="454"/>
      <c r="S84" s="254"/>
    </row>
    <row r="85" spans="1:19" ht="33" customHeight="1" x14ac:dyDescent="0.25">
      <c r="A85" s="46"/>
      <c r="B85" s="143"/>
      <c r="C85" s="327"/>
      <c r="D85" s="978"/>
      <c r="E85" s="979"/>
      <c r="F85" s="144"/>
      <c r="G85" s="143"/>
      <c r="H85" s="158"/>
      <c r="I85" s="453"/>
      <c r="J85" s="658" t="str">
        <f>IF(H85="","",VLOOKUP(H85,Datos!$B$2:$C$21,2,FALSE))</f>
        <v/>
      </c>
      <c r="K85" s="385" t="str">
        <f t="shared" si="6"/>
        <v/>
      </c>
      <c r="L85" s="385" t="str">
        <f t="shared" si="7"/>
        <v/>
      </c>
      <c r="M85" s="385" t="str">
        <f t="shared" si="8"/>
        <v/>
      </c>
      <c r="N85" s="385" t="str">
        <f t="shared" si="9"/>
        <v/>
      </c>
      <c r="O85" s="385" t="str">
        <f t="shared" si="10"/>
        <v/>
      </c>
      <c r="P85" s="385" t="str">
        <f t="shared" si="11"/>
        <v/>
      </c>
      <c r="Q85" s="150"/>
      <c r="R85" s="454"/>
      <c r="S85" s="254"/>
    </row>
    <row r="86" spans="1:19" ht="33" customHeight="1" x14ac:dyDescent="0.25">
      <c r="A86" s="46"/>
      <c r="B86" s="143"/>
      <c r="C86" s="327"/>
      <c r="D86" s="978"/>
      <c r="E86" s="979"/>
      <c r="F86" s="144"/>
      <c r="G86" s="143"/>
      <c r="H86" s="158"/>
      <c r="I86" s="453"/>
      <c r="J86" s="658" t="str">
        <f>IF(H86="","",VLOOKUP(H86,Datos!$B$2:$C$21,2,FALSE))</f>
        <v/>
      </c>
      <c r="K86" s="385" t="str">
        <f t="shared" si="6"/>
        <v/>
      </c>
      <c r="L86" s="385" t="str">
        <f t="shared" si="7"/>
        <v/>
      </c>
      <c r="M86" s="385" t="str">
        <f t="shared" si="8"/>
        <v/>
      </c>
      <c r="N86" s="385" t="str">
        <f t="shared" si="9"/>
        <v/>
      </c>
      <c r="O86" s="385" t="str">
        <f t="shared" si="10"/>
        <v/>
      </c>
      <c r="P86" s="385" t="str">
        <f t="shared" si="11"/>
        <v/>
      </c>
      <c r="Q86" s="150"/>
      <c r="R86" s="454"/>
      <c r="S86" s="254"/>
    </row>
    <row r="87" spans="1:19" ht="33" customHeight="1" x14ac:dyDescent="0.25">
      <c r="A87" s="46"/>
      <c r="B87" s="143"/>
      <c r="C87" s="327"/>
      <c r="D87" s="978"/>
      <c r="E87" s="979"/>
      <c r="F87" s="144"/>
      <c r="G87" s="143"/>
      <c r="H87" s="158"/>
      <c r="I87" s="453"/>
      <c r="J87" s="658" t="str">
        <f>IF(H87="","",VLOOKUP(H87,Datos!$B$2:$C$21,2,FALSE))</f>
        <v/>
      </c>
      <c r="K87" s="385" t="str">
        <f t="shared" si="6"/>
        <v/>
      </c>
      <c r="L87" s="385" t="str">
        <f t="shared" si="7"/>
        <v/>
      </c>
      <c r="M87" s="385" t="str">
        <f t="shared" si="8"/>
        <v/>
      </c>
      <c r="N87" s="385" t="str">
        <f t="shared" si="9"/>
        <v/>
      </c>
      <c r="O87" s="385" t="str">
        <f t="shared" si="10"/>
        <v/>
      </c>
      <c r="P87" s="385" t="str">
        <f t="shared" si="11"/>
        <v/>
      </c>
      <c r="Q87" s="150"/>
      <c r="R87" s="454"/>
      <c r="S87" s="254"/>
    </row>
    <row r="88" spans="1:19" ht="33" customHeight="1" x14ac:dyDescent="0.25">
      <c r="A88" s="46"/>
      <c r="B88" s="143"/>
      <c r="C88" s="327"/>
      <c r="D88" s="978"/>
      <c r="E88" s="979"/>
      <c r="F88" s="144"/>
      <c r="G88" s="143"/>
      <c r="H88" s="158"/>
      <c r="I88" s="453"/>
      <c r="J88" s="658" t="str">
        <f>IF(H88="","",VLOOKUP(H88,Datos!$B$2:$C$21,2,FALSE))</f>
        <v/>
      </c>
      <c r="K88" s="385" t="str">
        <f t="shared" si="6"/>
        <v/>
      </c>
      <c r="L88" s="385" t="str">
        <f t="shared" si="7"/>
        <v/>
      </c>
      <c r="M88" s="385" t="str">
        <f t="shared" si="8"/>
        <v/>
      </c>
      <c r="N88" s="385" t="str">
        <f t="shared" si="9"/>
        <v/>
      </c>
      <c r="O88" s="385" t="str">
        <f t="shared" si="10"/>
        <v/>
      </c>
      <c r="P88" s="385" t="str">
        <f t="shared" si="11"/>
        <v/>
      </c>
      <c r="Q88" s="150"/>
      <c r="R88" s="454"/>
      <c r="S88" s="254"/>
    </row>
    <row r="89" spans="1:19" ht="33" customHeight="1" x14ac:dyDescent="0.25">
      <c r="A89" s="46"/>
      <c r="B89" s="143"/>
      <c r="C89" s="327"/>
      <c r="D89" s="978"/>
      <c r="E89" s="979"/>
      <c r="F89" s="144"/>
      <c r="G89" s="143"/>
      <c r="H89" s="158"/>
      <c r="I89" s="453"/>
      <c r="J89" s="658" t="str">
        <f>IF(H89="","",VLOOKUP(H89,Datos!$B$2:$C$21,2,FALSE))</f>
        <v/>
      </c>
      <c r="K89" s="385" t="str">
        <f t="shared" si="6"/>
        <v/>
      </c>
      <c r="L89" s="385" t="str">
        <f t="shared" si="7"/>
        <v/>
      </c>
      <c r="M89" s="385" t="str">
        <f t="shared" si="8"/>
        <v/>
      </c>
      <c r="N89" s="385" t="str">
        <f t="shared" si="9"/>
        <v/>
      </c>
      <c r="O89" s="385" t="str">
        <f t="shared" si="10"/>
        <v/>
      </c>
      <c r="P89" s="385" t="str">
        <f t="shared" si="11"/>
        <v/>
      </c>
      <c r="Q89" s="150"/>
      <c r="R89" s="454"/>
      <c r="S89" s="254"/>
    </row>
    <row r="90" spans="1:19" ht="33" customHeight="1" x14ac:dyDescent="0.25">
      <c r="A90" s="46"/>
      <c r="B90" s="143"/>
      <c r="C90" s="327"/>
      <c r="D90" s="978"/>
      <c r="E90" s="979"/>
      <c r="F90" s="144"/>
      <c r="G90" s="143"/>
      <c r="H90" s="158"/>
      <c r="I90" s="453"/>
      <c r="J90" s="658" t="str">
        <f>IF(H90="","",VLOOKUP(H90,Datos!$B$2:$C$21,2,FALSE))</f>
        <v/>
      </c>
      <c r="K90" s="385" t="str">
        <f t="shared" si="6"/>
        <v/>
      </c>
      <c r="L90" s="385" t="str">
        <f t="shared" si="7"/>
        <v/>
      </c>
      <c r="M90" s="385" t="str">
        <f t="shared" si="8"/>
        <v/>
      </c>
      <c r="N90" s="385" t="str">
        <f t="shared" si="9"/>
        <v/>
      </c>
      <c r="O90" s="385" t="str">
        <f t="shared" si="10"/>
        <v/>
      </c>
      <c r="P90" s="385" t="str">
        <f t="shared" si="11"/>
        <v/>
      </c>
      <c r="Q90" s="150"/>
      <c r="R90" s="454"/>
      <c r="S90" s="254"/>
    </row>
    <row r="91" spans="1:19" ht="33" customHeight="1" x14ac:dyDescent="0.25">
      <c r="A91" s="46"/>
      <c r="B91" s="143"/>
      <c r="C91" s="327"/>
      <c r="D91" s="978"/>
      <c r="E91" s="979"/>
      <c r="F91" s="144"/>
      <c r="G91" s="143"/>
      <c r="H91" s="158"/>
      <c r="I91" s="453"/>
      <c r="J91" s="658" t="str">
        <f>IF(H91="","",VLOOKUP(H91,Datos!$B$2:$C$21,2,FALSE))</f>
        <v/>
      </c>
      <c r="K91" s="385" t="str">
        <f t="shared" si="6"/>
        <v/>
      </c>
      <c r="L91" s="385" t="str">
        <f t="shared" si="7"/>
        <v/>
      </c>
      <c r="M91" s="385" t="str">
        <f t="shared" si="8"/>
        <v/>
      </c>
      <c r="N91" s="385" t="str">
        <f t="shared" si="9"/>
        <v/>
      </c>
      <c r="O91" s="385" t="str">
        <f t="shared" si="10"/>
        <v/>
      </c>
      <c r="P91" s="385" t="str">
        <f t="shared" si="11"/>
        <v/>
      </c>
      <c r="Q91" s="150"/>
      <c r="R91" s="454"/>
      <c r="S91" s="254"/>
    </row>
    <row r="92" spans="1:19" ht="33" customHeight="1" x14ac:dyDescent="0.25">
      <c r="A92" s="46"/>
      <c r="B92" s="143"/>
      <c r="C92" s="327"/>
      <c r="D92" s="978"/>
      <c r="E92" s="979"/>
      <c r="F92" s="144"/>
      <c r="G92" s="143"/>
      <c r="H92" s="158"/>
      <c r="I92" s="453"/>
      <c r="J92" s="658" t="str">
        <f>IF(H92="","",VLOOKUP(H92,Datos!$B$2:$C$21,2,FALSE))</f>
        <v/>
      </c>
      <c r="K92" s="385" t="str">
        <f t="shared" si="6"/>
        <v/>
      </c>
      <c r="L92" s="385" t="str">
        <f t="shared" si="7"/>
        <v/>
      </c>
      <c r="M92" s="385" t="str">
        <f t="shared" si="8"/>
        <v/>
      </c>
      <c r="N92" s="385" t="str">
        <f t="shared" si="9"/>
        <v/>
      </c>
      <c r="O92" s="385" t="str">
        <f t="shared" si="10"/>
        <v/>
      </c>
      <c r="P92" s="385" t="str">
        <f t="shared" si="11"/>
        <v/>
      </c>
      <c r="Q92" s="150"/>
      <c r="R92" s="454"/>
      <c r="S92" s="254"/>
    </row>
    <row r="93" spans="1:19" ht="33" customHeight="1" x14ac:dyDescent="0.25">
      <c r="A93" s="46"/>
      <c r="B93" s="143"/>
      <c r="C93" s="327"/>
      <c r="D93" s="978"/>
      <c r="E93" s="979"/>
      <c r="F93" s="144"/>
      <c r="G93" s="143"/>
      <c r="H93" s="158"/>
      <c r="I93" s="453"/>
      <c r="J93" s="658" t="str">
        <f>IF(H93="","",VLOOKUP(H93,Datos!$B$2:$C$21,2,FALSE))</f>
        <v/>
      </c>
      <c r="K93" s="385" t="str">
        <f t="shared" si="6"/>
        <v/>
      </c>
      <c r="L93" s="385" t="str">
        <f t="shared" si="7"/>
        <v/>
      </c>
      <c r="M93" s="385" t="str">
        <f t="shared" si="8"/>
        <v/>
      </c>
      <c r="N93" s="385" t="str">
        <f t="shared" si="9"/>
        <v/>
      </c>
      <c r="O93" s="385" t="str">
        <f t="shared" si="10"/>
        <v/>
      </c>
      <c r="P93" s="385" t="str">
        <f t="shared" si="11"/>
        <v/>
      </c>
      <c r="Q93" s="150"/>
      <c r="R93" s="454"/>
      <c r="S93" s="254"/>
    </row>
    <row r="94" spans="1:19" ht="33" customHeight="1" x14ac:dyDescent="0.25">
      <c r="A94" s="46"/>
      <c r="B94" s="143"/>
      <c r="C94" s="327"/>
      <c r="D94" s="978"/>
      <c r="E94" s="979"/>
      <c r="F94" s="144"/>
      <c r="G94" s="143"/>
      <c r="H94" s="158"/>
      <c r="I94" s="453"/>
      <c r="J94" s="658" t="str">
        <f>IF(H94="","",VLOOKUP(H94,Datos!$B$2:$C$21,2,FALSE))</f>
        <v/>
      </c>
      <c r="K94" s="385" t="str">
        <f t="shared" si="6"/>
        <v/>
      </c>
      <c r="L94" s="385" t="str">
        <f t="shared" si="7"/>
        <v/>
      </c>
      <c r="M94" s="385" t="str">
        <f t="shared" si="8"/>
        <v/>
      </c>
      <c r="N94" s="385" t="str">
        <f t="shared" si="9"/>
        <v/>
      </c>
      <c r="O94" s="385" t="str">
        <f t="shared" si="10"/>
        <v/>
      </c>
      <c r="P94" s="385" t="str">
        <f t="shared" si="11"/>
        <v/>
      </c>
      <c r="Q94" s="150"/>
      <c r="R94" s="454"/>
      <c r="S94" s="254"/>
    </row>
    <row r="95" spans="1:19" ht="33" customHeight="1" x14ac:dyDescent="0.25">
      <c r="A95" s="46"/>
      <c r="B95" s="143"/>
      <c r="C95" s="327"/>
      <c r="D95" s="978"/>
      <c r="E95" s="979"/>
      <c r="F95" s="144"/>
      <c r="G95" s="143"/>
      <c r="H95" s="158"/>
      <c r="I95" s="453"/>
      <c r="J95" s="658" t="str">
        <f>IF(H95="","",VLOOKUP(H95,Datos!$B$2:$C$21,2,FALSE))</f>
        <v/>
      </c>
      <c r="K95" s="385" t="str">
        <f t="shared" si="6"/>
        <v/>
      </c>
      <c r="L95" s="385" t="str">
        <f t="shared" si="7"/>
        <v/>
      </c>
      <c r="M95" s="385" t="str">
        <f t="shared" si="8"/>
        <v/>
      </c>
      <c r="N95" s="385" t="str">
        <f t="shared" si="9"/>
        <v/>
      </c>
      <c r="O95" s="385" t="str">
        <f t="shared" si="10"/>
        <v/>
      </c>
      <c r="P95" s="385" t="str">
        <f t="shared" si="11"/>
        <v/>
      </c>
      <c r="Q95" s="150"/>
      <c r="R95" s="454"/>
      <c r="S95" s="254"/>
    </row>
    <row r="96" spans="1:19" ht="33" customHeight="1" x14ac:dyDescent="0.25">
      <c r="A96" s="46"/>
      <c r="B96" s="143"/>
      <c r="C96" s="327"/>
      <c r="D96" s="978"/>
      <c r="E96" s="979"/>
      <c r="F96" s="144"/>
      <c r="G96" s="143"/>
      <c r="H96" s="158"/>
      <c r="I96" s="453"/>
      <c r="J96" s="658" t="str">
        <f>IF(H96="","",VLOOKUP(H96,Datos!$B$2:$C$21,2,FALSE))</f>
        <v/>
      </c>
      <c r="K96" s="385" t="str">
        <f t="shared" si="6"/>
        <v/>
      </c>
      <c r="L96" s="385" t="str">
        <f t="shared" si="7"/>
        <v/>
      </c>
      <c r="M96" s="385" t="str">
        <f t="shared" si="8"/>
        <v/>
      </c>
      <c r="N96" s="385" t="str">
        <f t="shared" si="9"/>
        <v/>
      </c>
      <c r="O96" s="385" t="str">
        <f t="shared" si="10"/>
        <v/>
      </c>
      <c r="P96" s="385" t="str">
        <f t="shared" si="11"/>
        <v/>
      </c>
      <c r="Q96" s="150"/>
      <c r="R96" s="454"/>
      <c r="S96" s="254"/>
    </row>
    <row r="97" spans="1:19" ht="33" customHeight="1" x14ac:dyDescent="0.25">
      <c r="A97" s="46"/>
      <c r="B97" s="143"/>
      <c r="C97" s="327"/>
      <c r="D97" s="978"/>
      <c r="E97" s="979"/>
      <c r="F97" s="144"/>
      <c r="G97" s="143"/>
      <c r="H97" s="158"/>
      <c r="I97" s="453"/>
      <c r="J97" s="658" t="str">
        <f>IF(H97="","",VLOOKUP(H97,Datos!$B$2:$C$21,2,FALSE))</f>
        <v/>
      </c>
      <c r="K97" s="385" t="str">
        <f t="shared" si="6"/>
        <v/>
      </c>
      <c r="L97" s="385" t="str">
        <f t="shared" si="7"/>
        <v/>
      </c>
      <c r="M97" s="385" t="str">
        <f t="shared" si="8"/>
        <v/>
      </c>
      <c r="N97" s="385" t="str">
        <f t="shared" si="9"/>
        <v/>
      </c>
      <c r="O97" s="385" t="str">
        <f t="shared" si="10"/>
        <v/>
      </c>
      <c r="P97" s="385" t="str">
        <f t="shared" si="11"/>
        <v/>
      </c>
      <c r="Q97" s="150"/>
      <c r="R97" s="454"/>
      <c r="S97" s="254"/>
    </row>
    <row r="98" spans="1:19" ht="33" customHeight="1" x14ac:dyDescent="0.25">
      <c r="A98" s="46"/>
      <c r="B98" s="143"/>
      <c r="C98" s="327"/>
      <c r="D98" s="978"/>
      <c r="E98" s="979"/>
      <c r="F98" s="144"/>
      <c r="G98" s="143"/>
      <c r="H98" s="158"/>
      <c r="I98" s="453"/>
      <c r="J98" s="658" t="str">
        <f>IF(H98="","",VLOOKUP(H98,Datos!$B$2:$C$21,2,FALSE))</f>
        <v/>
      </c>
      <c r="K98" s="385" t="str">
        <f t="shared" si="6"/>
        <v/>
      </c>
      <c r="L98" s="385" t="str">
        <f t="shared" si="7"/>
        <v/>
      </c>
      <c r="M98" s="385" t="str">
        <f t="shared" si="8"/>
        <v/>
      </c>
      <c r="N98" s="385" t="str">
        <f t="shared" si="9"/>
        <v/>
      </c>
      <c r="O98" s="385" t="str">
        <f t="shared" si="10"/>
        <v/>
      </c>
      <c r="P98" s="385" t="str">
        <f t="shared" si="11"/>
        <v/>
      </c>
      <c r="Q98" s="150"/>
      <c r="R98" s="454"/>
      <c r="S98" s="254"/>
    </row>
    <row r="99" spans="1:19" ht="33" customHeight="1" x14ac:dyDescent="0.25">
      <c r="A99" s="46"/>
      <c r="B99" s="143"/>
      <c r="C99" s="327"/>
      <c r="D99" s="978"/>
      <c r="E99" s="979"/>
      <c r="F99" s="144"/>
      <c r="G99" s="143"/>
      <c r="H99" s="158"/>
      <c r="I99" s="453"/>
      <c r="J99" s="658" t="str">
        <f>IF(H99="","",VLOOKUP(H99,Datos!$B$2:$C$21,2,FALSE))</f>
        <v/>
      </c>
      <c r="K99" s="385" t="str">
        <f t="shared" si="6"/>
        <v/>
      </c>
      <c r="L99" s="385" t="str">
        <f t="shared" si="7"/>
        <v/>
      </c>
      <c r="M99" s="385" t="str">
        <f t="shared" si="8"/>
        <v/>
      </c>
      <c r="N99" s="385" t="str">
        <f t="shared" si="9"/>
        <v/>
      </c>
      <c r="O99" s="385" t="str">
        <f t="shared" si="10"/>
        <v/>
      </c>
      <c r="P99" s="385" t="str">
        <f t="shared" si="11"/>
        <v/>
      </c>
      <c r="Q99" s="150"/>
      <c r="R99" s="454"/>
      <c r="S99" s="254"/>
    </row>
    <row r="100" spans="1:19" ht="33" customHeight="1" x14ac:dyDescent="0.25">
      <c r="A100" s="46"/>
      <c r="B100" s="143"/>
      <c r="C100" s="327"/>
      <c r="D100" s="978"/>
      <c r="E100" s="979"/>
      <c r="F100" s="144"/>
      <c r="G100" s="143"/>
      <c r="H100" s="158"/>
      <c r="I100" s="453"/>
      <c r="J100" s="658" t="str">
        <f>IF(H100="","",VLOOKUP(H100,Datos!$B$2:$C$21,2,FALSE))</f>
        <v/>
      </c>
      <c r="K100" s="385" t="str">
        <f t="shared" si="6"/>
        <v/>
      </c>
      <c r="L100" s="385" t="str">
        <f t="shared" si="7"/>
        <v/>
      </c>
      <c r="M100" s="385" t="str">
        <f t="shared" si="8"/>
        <v/>
      </c>
      <c r="N100" s="385" t="str">
        <f t="shared" si="9"/>
        <v/>
      </c>
      <c r="O100" s="385" t="str">
        <f t="shared" si="10"/>
        <v/>
      </c>
      <c r="P100" s="385" t="str">
        <f t="shared" si="11"/>
        <v/>
      </c>
      <c r="Q100" s="150"/>
      <c r="R100" s="454"/>
      <c r="S100" s="254"/>
    </row>
    <row r="101" spans="1:19" ht="33" customHeight="1" x14ac:dyDescent="0.25">
      <c r="A101" s="46"/>
      <c r="B101" s="143"/>
      <c r="C101" s="327"/>
      <c r="D101" s="978"/>
      <c r="E101" s="979"/>
      <c r="F101" s="144"/>
      <c r="G101" s="143"/>
      <c r="H101" s="158"/>
      <c r="I101" s="453"/>
      <c r="J101" s="658" t="str">
        <f>IF(H101="","",VLOOKUP(H101,Datos!$B$2:$C$21,2,FALSE))</f>
        <v/>
      </c>
      <c r="K101" s="385" t="str">
        <f t="shared" si="6"/>
        <v/>
      </c>
      <c r="L101" s="385" t="str">
        <f t="shared" si="7"/>
        <v/>
      </c>
      <c r="M101" s="385" t="str">
        <f t="shared" si="8"/>
        <v/>
      </c>
      <c r="N101" s="385" t="str">
        <f t="shared" si="9"/>
        <v/>
      </c>
      <c r="O101" s="385" t="str">
        <f t="shared" si="10"/>
        <v/>
      </c>
      <c r="P101" s="385" t="str">
        <f t="shared" si="11"/>
        <v/>
      </c>
      <c r="Q101" s="150"/>
      <c r="R101" s="454"/>
      <c r="S101" s="254"/>
    </row>
    <row r="102" spans="1:19" ht="33" customHeight="1" x14ac:dyDescent="0.25">
      <c r="A102" s="46"/>
      <c r="B102" s="143"/>
      <c r="C102" s="327"/>
      <c r="D102" s="978"/>
      <c r="E102" s="979"/>
      <c r="F102" s="144"/>
      <c r="G102" s="143"/>
      <c r="H102" s="158"/>
      <c r="I102" s="453"/>
      <c r="J102" s="658" t="str">
        <f>IF(H102="","",VLOOKUP(H102,Datos!$B$2:$C$21,2,FALSE))</f>
        <v/>
      </c>
      <c r="K102" s="385" t="str">
        <f t="shared" si="6"/>
        <v/>
      </c>
      <c r="L102" s="385" t="str">
        <f t="shared" si="7"/>
        <v/>
      </c>
      <c r="M102" s="385" t="str">
        <f t="shared" si="8"/>
        <v/>
      </c>
      <c r="N102" s="385" t="str">
        <f t="shared" si="9"/>
        <v/>
      </c>
      <c r="O102" s="385" t="str">
        <f t="shared" si="10"/>
        <v/>
      </c>
      <c r="P102" s="385" t="str">
        <f t="shared" si="11"/>
        <v/>
      </c>
      <c r="Q102" s="150"/>
      <c r="R102" s="454"/>
      <c r="S102" s="254"/>
    </row>
    <row r="103" spans="1:19" ht="33" customHeight="1" x14ac:dyDescent="0.25">
      <c r="A103" s="46"/>
      <c r="B103" s="143"/>
      <c r="C103" s="327"/>
      <c r="D103" s="978"/>
      <c r="E103" s="979"/>
      <c r="F103" s="144"/>
      <c r="G103" s="143"/>
      <c r="H103" s="158"/>
      <c r="I103" s="453"/>
      <c r="J103" s="658" t="str">
        <f>IF(H103="","",VLOOKUP(H103,Datos!$B$2:$C$21,2,FALSE))</f>
        <v/>
      </c>
      <c r="K103" s="385" t="str">
        <f t="shared" si="6"/>
        <v/>
      </c>
      <c r="L103" s="385" t="str">
        <f t="shared" si="7"/>
        <v/>
      </c>
      <c r="M103" s="385" t="str">
        <f t="shared" si="8"/>
        <v/>
      </c>
      <c r="N103" s="385" t="str">
        <f t="shared" si="9"/>
        <v/>
      </c>
      <c r="O103" s="385" t="str">
        <f t="shared" si="10"/>
        <v/>
      </c>
      <c r="P103" s="385" t="str">
        <f t="shared" si="11"/>
        <v/>
      </c>
      <c r="Q103" s="150"/>
      <c r="R103" s="454"/>
      <c r="S103" s="254"/>
    </row>
    <row r="104" spans="1:19" ht="33" customHeight="1" x14ac:dyDescent="0.25">
      <c r="A104" s="46"/>
      <c r="B104" s="143"/>
      <c r="C104" s="327"/>
      <c r="D104" s="978"/>
      <c r="E104" s="979"/>
      <c r="F104" s="144"/>
      <c r="G104" s="143"/>
      <c r="H104" s="158"/>
      <c r="I104" s="453"/>
      <c r="J104" s="658" t="str">
        <f>IF(H104="","",VLOOKUP(H104,Datos!$B$2:$C$21,2,FALSE))</f>
        <v/>
      </c>
      <c r="K104" s="385" t="str">
        <f t="shared" si="6"/>
        <v/>
      </c>
      <c r="L104" s="385" t="str">
        <f t="shared" si="7"/>
        <v/>
      </c>
      <c r="M104" s="385" t="str">
        <f t="shared" si="8"/>
        <v/>
      </c>
      <c r="N104" s="385" t="str">
        <f t="shared" si="9"/>
        <v/>
      </c>
      <c r="O104" s="385" t="str">
        <f t="shared" si="10"/>
        <v/>
      </c>
      <c r="P104" s="385" t="str">
        <f t="shared" si="11"/>
        <v/>
      </c>
      <c r="Q104" s="150"/>
      <c r="R104" s="454"/>
      <c r="S104" s="254"/>
    </row>
    <row r="105" spans="1:19" ht="33" customHeight="1" x14ac:dyDescent="0.25">
      <c r="A105" s="46"/>
      <c r="B105" s="143"/>
      <c r="C105" s="327"/>
      <c r="D105" s="978"/>
      <c r="E105" s="979"/>
      <c r="F105" s="144"/>
      <c r="G105" s="143"/>
      <c r="H105" s="158"/>
      <c r="I105" s="453"/>
      <c r="J105" s="658" t="str">
        <f>IF(H105="","",VLOOKUP(H105,Datos!$B$2:$C$21,2,FALSE))</f>
        <v/>
      </c>
      <c r="K105" s="385" t="str">
        <f t="shared" si="6"/>
        <v/>
      </c>
      <c r="L105" s="385" t="str">
        <f t="shared" si="7"/>
        <v/>
      </c>
      <c r="M105" s="385" t="str">
        <f t="shared" si="8"/>
        <v/>
      </c>
      <c r="N105" s="385" t="str">
        <f t="shared" si="9"/>
        <v/>
      </c>
      <c r="O105" s="385" t="str">
        <f t="shared" si="10"/>
        <v/>
      </c>
      <c r="P105" s="385" t="str">
        <f t="shared" si="11"/>
        <v/>
      </c>
      <c r="Q105" s="150"/>
      <c r="R105" s="454"/>
      <c r="S105" s="254"/>
    </row>
    <row r="106" spans="1:19" ht="33" customHeight="1" x14ac:dyDescent="0.25">
      <c r="A106" s="46"/>
      <c r="B106" s="143"/>
      <c r="C106" s="327"/>
      <c r="D106" s="978"/>
      <c r="E106" s="979"/>
      <c r="F106" s="144"/>
      <c r="G106" s="143"/>
      <c r="H106" s="158"/>
      <c r="I106" s="453"/>
      <c r="J106" s="658" t="str">
        <f>IF(H106="","",VLOOKUP(H106,Datos!$B$2:$C$21,2,FALSE))</f>
        <v/>
      </c>
      <c r="K106" s="385" t="str">
        <f t="shared" si="6"/>
        <v/>
      </c>
      <c r="L106" s="385" t="str">
        <f t="shared" si="7"/>
        <v/>
      </c>
      <c r="M106" s="385" t="str">
        <f t="shared" si="8"/>
        <v/>
      </c>
      <c r="N106" s="385" t="str">
        <f t="shared" si="9"/>
        <v/>
      </c>
      <c r="O106" s="385" t="str">
        <f t="shared" si="10"/>
        <v/>
      </c>
      <c r="P106" s="385" t="str">
        <f t="shared" si="11"/>
        <v/>
      </c>
      <c r="Q106" s="150"/>
      <c r="R106" s="454"/>
      <c r="S106" s="254"/>
    </row>
    <row r="107" spans="1:19" ht="33" customHeight="1" x14ac:dyDescent="0.25">
      <c r="A107" s="46"/>
      <c r="B107" s="143"/>
      <c r="C107" s="327"/>
      <c r="D107" s="978"/>
      <c r="E107" s="979"/>
      <c r="F107" s="144"/>
      <c r="G107" s="143"/>
      <c r="H107" s="158"/>
      <c r="I107" s="453"/>
      <c r="J107" s="658" t="str">
        <f>IF(H107="","",VLOOKUP(H107,Datos!$B$2:$C$21,2,FALSE))</f>
        <v/>
      </c>
      <c r="K107" s="385" t="str">
        <f t="shared" si="6"/>
        <v/>
      </c>
      <c r="L107" s="385" t="str">
        <f t="shared" si="7"/>
        <v/>
      </c>
      <c r="M107" s="385" t="str">
        <f t="shared" si="8"/>
        <v/>
      </c>
      <c r="N107" s="385" t="str">
        <f t="shared" si="9"/>
        <v/>
      </c>
      <c r="O107" s="385" t="str">
        <f t="shared" si="10"/>
        <v/>
      </c>
      <c r="P107" s="385" t="str">
        <f t="shared" si="11"/>
        <v/>
      </c>
      <c r="Q107" s="150"/>
      <c r="R107" s="454"/>
      <c r="S107" s="254"/>
    </row>
    <row r="108" spans="1:19" ht="33" customHeight="1" x14ac:dyDescent="0.25">
      <c r="A108" s="46"/>
      <c r="B108" s="143"/>
      <c r="C108" s="327"/>
      <c r="D108" s="978"/>
      <c r="E108" s="979"/>
      <c r="F108" s="144"/>
      <c r="G108" s="143"/>
      <c r="H108" s="158"/>
      <c r="I108" s="453"/>
      <c r="J108" s="658" t="str">
        <f>IF(H108="","",VLOOKUP(H108,Datos!$B$2:$C$21,2,FALSE))</f>
        <v/>
      </c>
      <c r="K108" s="385" t="str">
        <f t="shared" si="6"/>
        <v/>
      </c>
      <c r="L108" s="385" t="str">
        <f t="shared" si="7"/>
        <v/>
      </c>
      <c r="M108" s="385" t="str">
        <f t="shared" si="8"/>
        <v/>
      </c>
      <c r="N108" s="385" t="str">
        <f t="shared" si="9"/>
        <v/>
      </c>
      <c r="O108" s="385" t="str">
        <f t="shared" si="10"/>
        <v/>
      </c>
      <c r="P108" s="385" t="str">
        <f t="shared" si="11"/>
        <v/>
      </c>
      <c r="Q108" s="150"/>
      <c r="R108" s="454"/>
      <c r="S108" s="254"/>
    </row>
    <row r="109" spans="1:19" ht="33" customHeight="1" x14ac:dyDescent="0.25">
      <c r="A109" s="46"/>
      <c r="B109" s="143"/>
      <c r="C109" s="327"/>
      <c r="D109" s="978"/>
      <c r="E109" s="979"/>
      <c r="F109" s="144"/>
      <c r="G109" s="143"/>
      <c r="H109" s="158"/>
      <c r="I109" s="453"/>
      <c r="J109" s="658" t="str">
        <f>IF(H109="","",VLOOKUP(H109,Datos!$B$2:$C$21,2,FALSE))</f>
        <v/>
      </c>
      <c r="K109" s="385" t="str">
        <f t="shared" si="6"/>
        <v/>
      </c>
      <c r="L109" s="385" t="str">
        <f t="shared" si="7"/>
        <v/>
      </c>
      <c r="M109" s="385" t="str">
        <f t="shared" si="8"/>
        <v/>
      </c>
      <c r="N109" s="385" t="str">
        <f t="shared" si="9"/>
        <v/>
      </c>
      <c r="O109" s="385" t="str">
        <f t="shared" si="10"/>
        <v/>
      </c>
      <c r="P109" s="385" t="str">
        <f t="shared" si="11"/>
        <v/>
      </c>
      <c r="Q109" s="150"/>
      <c r="R109" s="454"/>
      <c r="S109" s="254"/>
    </row>
    <row r="110" spans="1:19" ht="33" customHeight="1" x14ac:dyDescent="0.25">
      <c r="A110" s="46"/>
      <c r="B110" s="143"/>
      <c r="C110" s="327"/>
      <c r="D110" s="978"/>
      <c r="E110" s="979"/>
      <c r="F110" s="144"/>
      <c r="G110" s="143"/>
      <c r="H110" s="158"/>
      <c r="I110" s="453"/>
      <c r="J110" s="658" t="str">
        <f>IF(H110="","",VLOOKUP(H110,Datos!$B$2:$C$21,2,FALSE))</f>
        <v/>
      </c>
      <c r="K110" s="385" t="str">
        <f t="shared" si="6"/>
        <v/>
      </c>
      <c r="L110" s="385" t="str">
        <f t="shared" si="7"/>
        <v/>
      </c>
      <c r="M110" s="385" t="str">
        <f t="shared" si="8"/>
        <v/>
      </c>
      <c r="N110" s="385" t="str">
        <f t="shared" si="9"/>
        <v/>
      </c>
      <c r="O110" s="385" t="str">
        <f t="shared" si="10"/>
        <v/>
      </c>
      <c r="P110" s="385" t="str">
        <f t="shared" si="11"/>
        <v/>
      </c>
      <c r="Q110" s="150"/>
      <c r="R110" s="454"/>
      <c r="S110" s="254"/>
    </row>
    <row r="111" spans="1:19" ht="33" customHeight="1" x14ac:dyDescent="0.25">
      <c r="A111" s="46"/>
      <c r="B111" s="143"/>
      <c r="C111" s="327"/>
      <c r="D111" s="978"/>
      <c r="E111" s="979"/>
      <c r="F111" s="144"/>
      <c r="G111" s="143"/>
      <c r="H111" s="158"/>
      <c r="I111" s="453"/>
      <c r="J111" s="658" t="str">
        <f>IF(H111="","",VLOOKUP(H111,Datos!$B$2:$C$21,2,FALSE))</f>
        <v/>
      </c>
      <c r="K111" s="385" t="str">
        <f t="shared" si="6"/>
        <v/>
      </c>
      <c r="L111" s="385" t="str">
        <f t="shared" si="7"/>
        <v/>
      </c>
      <c r="M111" s="385" t="str">
        <f t="shared" si="8"/>
        <v/>
      </c>
      <c r="N111" s="385" t="str">
        <f t="shared" si="9"/>
        <v/>
      </c>
      <c r="O111" s="385" t="str">
        <f t="shared" si="10"/>
        <v/>
      </c>
      <c r="P111" s="385" t="str">
        <f t="shared" si="11"/>
        <v/>
      </c>
      <c r="Q111" s="150"/>
      <c r="R111" s="454"/>
      <c r="S111" s="254"/>
    </row>
    <row r="112" spans="1:19" ht="33" customHeight="1" x14ac:dyDescent="0.25">
      <c r="A112" s="46"/>
      <c r="B112" s="143"/>
      <c r="C112" s="327"/>
      <c r="D112" s="978"/>
      <c r="E112" s="979"/>
      <c r="F112" s="144"/>
      <c r="G112" s="143"/>
      <c r="H112" s="158"/>
      <c r="I112" s="453"/>
      <c r="J112" s="658" t="str">
        <f>IF(H112="","",VLOOKUP(H112,Datos!$B$2:$C$21,2,FALSE))</f>
        <v/>
      </c>
      <c r="K112" s="385" t="str">
        <f t="shared" si="6"/>
        <v/>
      </c>
      <c r="L112" s="385" t="str">
        <f t="shared" si="7"/>
        <v/>
      </c>
      <c r="M112" s="385" t="str">
        <f t="shared" si="8"/>
        <v/>
      </c>
      <c r="N112" s="385" t="str">
        <f t="shared" si="9"/>
        <v/>
      </c>
      <c r="O112" s="385" t="str">
        <f t="shared" si="10"/>
        <v/>
      </c>
      <c r="P112" s="385" t="str">
        <f t="shared" si="11"/>
        <v/>
      </c>
      <c r="Q112" s="150"/>
      <c r="R112" s="454"/>
      <c r="S112" s="254"/>
    </row>
    <row r="113" spans="1:19" ht="33" customHeight="1" x14ac:dyDescent="0.25">
      <c r="A113" s="46"/>
      <c r="B113" s="143"/>
      <c r="C113" s="327"/>
      <c r="D113" s="978"/>
      <c r="E113" s="979"/>
      <c r="F113" s="144"/>
      <c r="G113" s="143"/>
      <c r="H113" s="158"/>
      <c r="I113" s="453"/>
      <c r="J113" s="658" t="str">
        <f>IF(H113="","",VLOOKUP(H113,Datos!$B$2:$C$21,2,FALSE))</f>
        <v/>
      </c>
      <c r="K113" s="385" t="str">
        <f t="shared" si="6"/>
        <v/>
      </c>
      <c r="L113" s="385" t="str">
        <f t="shared" si="7"/>
        <v/>
      </c>
      <c r="M113" s="385" t="str">
        <f t="shared" si="8"/>
        <v/>
      </c>
      <c r="N113" s="385" t="str">
        <f t="shared" si="9"/>
        <v/>
      </c>
      <c r="O113" s="385" t="str">
        <f t="shared" si="10"/>
        <v/>
      </c>
      <c r="P113" s="385" t="str">
        <f t="shared" si="11"/>
        <v/>
      </c>
      <c r="Q113" s="150"/>
      <c r="R113" s="454"/>
      <c r="S113" s="254"/>
    </row>
    <row r="114" spans="1:19" ht="33" customHeight="1" x14ac:dyDescent="0.25">
      <c r="A114" s="46"/>
      <c r="B114" s="143"/>
      <c r="C114" s="327"/>
      <c r="D114" s="978"/>
      <c r="E114" s="979"/>
      <c r="F114" s="144"/>
      <c r="G114" s="143"/>
      <c r="H114" s="158"/>
      <c r="I114" s="453"/>
      <c r="J114" s="658" t="str">
        <f>IF(H114="","",VLOOKUP(H114,Datos!$B$2:$C$21,2,FALSE))</f>
        <v/>
      </c>
      <c r="K114" s="385" t="str">
        <f t="shared" si="6"/>
        <v/>
      </c>
      <c r="L114" s="385" t="str">
        <f t="shared" si="7"/>
        <v/>
      </c>
      <c r="M114" s="385" t="str">
        <f t="shared" si="8"/>
        <v/>
      </c>
      <c r="N114" s="385" t="str">
        <f t="shared" si="9"/>
        <v/>
      </c>
      <c r="O114" s="385" t="str">
        <f t="shared" si="10"/>
        <v/>
      </c>
      <c r="P114" s="385" t="str">
        <f t="shared" si="11"/>
        <v/>
      </c>
      <c r="Q114" s="150"/>
      <c r="R114" s="454"/>
      <c r="S114" s="254"/>
    </row>
    <row r="115" spans="1:19" ht="33" customHeight="1" x14ac:dyDescent="0.25">
      <c r="A115" s="46"/>
      <c r="B115" s="143"/>
      <c r="C115" s="327"/>
      <c r="D115" s="978"/>
      <c r="E115" s="979"/>
      <c r="F115" s="144"/>
      <c r="G115" s="143"/>
      <c r="H115" s="158"/>
      <c r="I115" s="453"/>
      <c r="J115" s="658" t="str">
        <f>IF(H115="","",VLOOKUP(H115,Datos!$B$2:$C$21,2,FALSE))</f>
        <v/>
      </c>
      <c r="K115" s="385" t="str">
        <f t="shared" si="6"/>
        <v/>
      </c>
      <c r="L115" s="385" t="str">
        <f t="shared" si="7"/>
        <v/>
      </c>
      <c r="M115" s="385" t="str">
        <f t="shared" si="8"/>
        <v/>
      </c>
      <c r="N115" s="385" t="str">
        <f t="shared" si="9"/>
        <v/>
      </c>
      <c r="O115" s="385" t="str">
        <f t="shared" si="10"/>
        <v/>
      </c>
      <c r="P115" s="385" t="str">
        <f t="shared" si="11"/>
        <v/>
      </c>
      <c r="Q115" s="150"/>
      <c r="R115" s="454"/>
      <c r="S115" s="254"/>
    </row>
    <row r="116" spans="1:19" ht="33" customHeight="1" x14ac:dyDescent="0.25">
      <c r="A116" s="46"/>
      <c r="B116" s="143"/>
      <c r="C116" s="327"/>
      <c r="D116" s="978"/>
      <c r="E116" s="979"/>
      <c r="F116" s="144"/>
      <c r="G116" s="143"/>
      <c r="H116" s="158"/>
      <c r="I116" s="453"/>
      <c r="J116" s="658" t="str">
        <f>IF(H116="","",VLOOKUP(H116,Datos!$B$2:$C$21,2,FALSE))</f>
        <v/>
      </c>
      <c r="K116" s="385" t="str">
        <f t="shared" si="6"/>
        <v/>
      </c>
      <c r="L116" s="385" t="str">
        <f t="shared" si="7"/>
        <v/>
      </c>
      <c r="M116" s="385" t="str">
        <f t="shared" si="8"/>
        <v/>
      </c>
      <c r="N116" s="385" t="str">
        <f t="shared" si="9"/>
        <v/>
      </c>
      <c r="O116" s="385" t="str">
        <f t="shared" si="10"/>
        <v/>
      </c>
      <c r="P116" s="385" t="str">
        <f t="shared" si="11"/>
        <v/>
      </c>
      <c r="Q116" s="150"/>
      <c r="R116" s="454"/>
      <c r="S116" s="254"/>
    </row>
    <row r="117" spans="1:19" ht="33" customHeight="1" x14ac:dyDescent="0.25">
      <c r="A117" s="46"/>
      <c r="B117" s="143"/>
      <c r="C117" s="327"/>
      <c r="D117" s="978"/>
      <c r="E117" s="979"/>
      <c r="F117" s="144"/>
      <c r="G117" s="143"/>
      <c r="H117" s="158"/>
      <c r="I117" s="453"/>
      <c r="J117" s="658" t="str">
        <f>IF(H117="","",VLOOKUP(H117,Datos!$B$2:$C$21,2,FALSE))</f>
        <v/>
      </c>
      <c r="K117" s="385" t="str">
        <f t="shared" si="6"/>
        <v/>
      </c>
      <c r="L117" s="385" t="str">
        <f t="shared" si="7"/>
        <v/>
      </c>
      <c r="M117" s="385" t="str">
        <f t="shared" si="8"/>
        <v/>
      </c>
      <c r="N117" s="385" t="str">
        <f t="shared" si="9"/>
        <v/>
      </c>
      <c r="O117" s="385" t="str">
        <f t="shared" si="10"/>
        <v/>
      </c>
      <c r="P117" s="385" t="str">
        <f t="shared" si="11"/>
        <v/>
      </c>
      <c r="Q117" s="150"/>
      <c r="R117" s="454"/>
      <c r="S117" s="254"/>
    </row>
    <row r="118" spans="1:19" ht="33" customHeight="1" x14ac:dyDescent="0.25">
      <c r="A118" s="46"/>
      <c r="B118" s="143"/>
      <c r="C118" s="327"/>
      <c r="D118" s="978"/>
      <c r="E118" s="979"/>
      <c r="F118" s="144"/>
      <c r="G118" s="143"/>
      <c r="H118" s="158"/>
      <c r="I118" s="453"/>
      <c r="J118" s="658" t="str">
        <f>IF(H118="","",VLOOKUP(H118,Datos!$B$2:$C$21,2,FALSE))</f>
        <v/>
      </c>
      <c r="K118" s="385" t="str">
        <f t="shared" si="6"/>
        <v/>
      </c>
      <c r="L118" s="385" t="str">
        <f t="shared" si="7"/>
        <v/>
      </c>
      <c r="M118" s="385" t="str">
        <f t="shared" si="8"/>
        <v/>
      </c>
      <c r="N118" s="385" t="str">
        <f t="shared" si="9"/>
        <v/>
      </c>
      <c r="O118" s="385" t="str">
        <f t="shared" si="10"/>
        <v/>
      </c>
      <c r="P118" s="385" t="str">
        <f t="shared" si="11"/>
        <v/>
      </c>
      <c r="Q118" s="150"/>
      <c r="R118" s="454"/>
      <c r="S118" s="254"/>
    </row>
    <row r="119" spans="1:19" ht="33" customHeight="1" x14ac:dyDescent="0.25">
      <c r="A119" s="46"/>
      <c r="B119" s="143"/>
      <c r="C119" s="327"/>
      <c r="D119" s="978"/>
      <c r="E119" s="979"/>
      <c r="F119" s="144"/>
      <c r="G119" s="143"/>
      <c r="H119" s="158"/>
      <c r="I119" s="453"/>
      <c r="J119" s="658" t="str">
        <f>IF(H119="","",VLOOKUP(H119,Datos!$B$2:$C$21,2,FALSE))</f>
        <v/>
      </c>
      <c r="K119" s="385" t="str">
        <f t="shared" si="6"/>
        <v/>
      </c>
      <c r="L119" s="385" t="str">
        <f t="shared" si="7"/>
        <v/>
      </c>
      <c r="M119" s="385" t="str">
        <f t="shared" si="8"/>
        <v/>
      </c>
      <c r="N119" s="385" t="str">
        <f t="shared" si="9"/>
        <v/>
      </c>
      <c r="O119" s="385" t="str">
        <f t="shared" si="10"/>
        <v/>
      </c>
      <c r="P119" s="385" t="str">
        <f t="shared" si="11"/>
        <v/>
      </c>
      <c r="Q119" s="150"/>
      <c r="R119" s="454"/>
      <c r="S119" s="254"/>
    </row>
    <row r="120" spans="1:19" ht="33" customHeight="1" x14ac:dyDescent="0.25">
      <c r="A120" s="46"/>
      <c r="B120" s="143"/>
      <c r="C120" s="327"/>
      <c r="D120" s="978"/>
      <c r="E120" s="979"/>
      <c r="F120" s="144"/>
      <c r="G120" s="143"/>
      <c r="H120" s="158"/>
      <c r="I120" s="453"/>
      <c r="J120" s="658" t="str">
        <f>IF(H120="","",VLOOKUP(H120,Datos!$B$2:$C$21,2,FALSE))</f>
        <v/>
      </c>
      <c r="K120" s="385" t="str">
        <f t="shared" si="6"/>
        <v/>
      </c>
      <c r="L120" s="385" t="str">
        <f t="shared" si="7"/>
        <v/>
      </c>
      <c r="M120" s="385" t="str">
        <f t="shared" si="8"/>
        <v/>
      </c>
      <c r="N120" s="385" t="str">
        <f t="shared" si="9"/>
        <v/>
      </c>
      <c r="O120" s="385" t="str">
        <f t="shared" si="10"/>
        <v/>
      </c>
      <c r="P120" s="385" t="str">
        <f t="shared" si="11"/>
        <v/>
      </c>
      <c r="Q120" s="150"/>
      <c r="R120" s="454"/>
      <c r="S120" s="254"/>
    </row>
    <row r="121" spans="1:19" ht="33" customHeight="1" x14ac:dyDescent="0.25">
      <c r="A121" s="46"/>
      <c r="B121" s="143"/>
      <c r="C121" s="327"/>
      <c r="D121" s="978"/>
      <c r="E121" s="979"/>
      <c r="F121" s="144"/>
      <c r="G121" s="143"/>
      <c r="H121" s="158"/>
      <c r="I121" s="453"/>
      <c r="J121" s="658" t="str">
        <f>IF(H121="","",VLOOKUP(H121,Datos!$B$2:$C$21,2,FALSE))</f>
        <v/>
      </c>
      <c r="K121" s="385" t="str">
        <f t="shared" si="6"/>
        <v/>
      </c>
      <c r="L121" s="385" t="str">
        <f t="shared" si="7"/>
        <v/>
      </c>
      <c r="M121" s="385" t="str">
        <f t="shared" si="8"/>
        <v/>
      </c>
      <c r="N121" s="385" t="str">
        <f t="shared" si="9"/>
        <v/>
      </c>
      <c r="O121" s="385" t="str">
        <f t="shared" si="10"/>
        <v/>
      </c>
      <c r="P121" s="385" t="str">
        <f t="shared" si="11"/>
        <v/>
      </c>
      <c r="Q121" s="150"/>
      <c r="R121" s="454"/>
      <c r="S121" s="254"/>
    </row>
    <row r="122" spans="1:19" ht="33" customHeight="1" x14ac:dyDescent="0.25">
      <c r="A122" s="46"/>
      <c r="B122" s="143"/>
      <c r="C122" s="327"/>
      <c r="D122" s="978"/>
      <c r="E122" s="979"/>
      <c r="F122" s="144"/>
      <c r="G122" s="143"/>
      <c r="H122" s="158"/>
      <c r="I122" s="453"/>
      <c r="J122" s="658" t="str">
        <f>IF(H122="","",VLOOKUP(H122,Datos!$B$2:$C$21,2,FALSE))</f>
        <v/>
      </c>
      <c r="K122" s="385" t="str">
        <f t="shared" si="6"/>
        <v/>
      </c>
      <c r="L122" s="385" t="str">
        <f t="shared" si="7"/>
        <v/>
      </c>
      <c r="M122" s="385" t="str">
        <f t="shared" si="8"/>
        <v/>
      </c>
      <c r="N122" s="385" t="str">
        <f t="shared" si="9"/>
        <v/>
      </c>
      <c r="O122" s="385" t="str">
        <f t="shared" si="10"/>
        <v/>
      </c>
      <c r="P122" s="385" t="str">
        <f t="shared" si="11"/>
        <v/>
      </c>
      <c r="Q122" s="150"/>
      <c r="R122" s="454"/>
      <c r="S122" s="254"/>
    </row>
    <row r="123" spans="1:19" ht="33" customHeight="1" x14ac:dyDescent="0.25">
      <c r="A123" s="46"/>
      <c r="B123" s="143"/>
      <c r="C123" s="327"/>
      <c r="D123" s="978"/>
      <c r="E123" s="979"/>
      <c r="F123" s="144"/>
      <c r="G123" s="143"/>
      <c r="H123" s="158"/>
      <c r="I123" s="453"/>
      <c r="J123" s="658" t="str">
        <f>IF(H123="","",VLOOKUP(H123,Datos!$B$2:$C$21,2,FALSE))</f>
        <v/>
      </c>
      <c r="K123" s="385" t="str">
        <f t="shared" si="6"/>
        <v/>
      </c>
      <c r="L123" s="385" t="str">
        <f t="shared" si="7"/>
        <v/>
      </c>
      <c r="M123" s="385" t="str">
        <f t="shared" si="8"/>
        <v/>
      </c>
      <c r="N123" s="385" t="str">
        <f t="shared" si="9"/>
        <v/>
      </c>
      <c r="O123" s="385" t="str">
        <f t="shared" si="10"/>
        <v/>
      </c>
      <c r="P123" s="385" t="str">
        <f t="shared" si="11"/>
        <v/>
      </c>
      <c r="Q123" s="150"/>
      <c r="R123" s="454"/>
      <c r="S123" s="254"/>
    </row>
    <row r="124" spans="1:19" ht="33" customHeight="1" x14ac:dyDescent="0.25">
      <c r="A124" s="46"/>
      <c r="B124" s="143"/>
      <c r="C124" s="327"/>
      <c r="D124" s="978"/>
      <c r="E124" s="979"/>
      <c r="F124" s="144"/>
      <c r="G124" s="143"/>
      <c r="H124" s="158"/>
      <c r="I124" s="453"/>
      <c r="J124" s="658" t="str">
        <f>IF(H124="","",VLOOKUP(H124,Datos!$B$2:$C$21,2,FALSE))</f>
        <v/>
      </c>
      <c r="K124" s="385" t="str">
        <f t="shared" si="6"/>
        <v/>
      </c>
      <c r="L124" s="385" t="str">
        <f t="shared" si="7"/>
        <v/>
      </c>
      <c r="M124" s="385" t="str">
        <f t="shared" si="8"/>
        <v/>
      </c>
      <c r="N124" s="385" t="str">
        <f t="shared" si="9"/>
        <v/>
      </c>
      <c r="O124" s="385" t="str">
        <f t="shared" si="10"/>
        <v/>
      </c>
      <c r="P124" s="385" t="str">
        <f t="shared" si="11"/>
        <v/>
      </c>
      <c r="Q124" s="150"/>
      <c r="R124" s="454"/>
      <c r="S124" s="254"/>
    </row>
    <row r="125" spans="1:19" ht="33" customHeight="1" x14ac:dyDescent="0.25">
      <c r="A125" s="46"/>
      <c r="B125" s="143"/>
      <c r="C125" s="327"/>
      <c r="D125" s="978"/>
      <c r="E125" s="979"/>
      <c r="F125" s="144"/>
      <c r="G125" s="143"/>
      <c r="H125" s="158"/>
      <c r="I125" s="453"/>
      <c r="J125" s="658" t="str">
        <f>IF(H125="","",VLOOKUP(H125,Datos!$B$2:$C$21,2,FALSE))</f>
        <v/>
      </c>
      <c r="K125" s="385" t="str">
        <f t="shared" si="6"/>
        <v/>
      </c>
      <c r="L125" s="385" t="str">
        <f t="shared" si="7"/>
        <v/>
      </c>
      <c r="M125" s="385" t="str">
        <f t="shared" si="8"/>
        <v/>
      </c>
      <c r="N125" s="385" t="str">
        <f t="shared" si="9"/>
        <v/>
      </c>
      <c r="O125" s="385" t="str">
        <f t="shared" si="10"/>
        <v/>
      </c>
      <c r="P125" s="385" t="str">
        <f t="shared" si="11"/>
        <v/>
      </c>
      <c r="Q125" s="150"/>
      <c r="R125" s="454"/>
      <c r="S125" s="254"/>
    </row>
    <row r="126" spans="1:19" ht="33" customHeight="1" x14ac:dyDescent="0.25">
      <c r="A126" s="46"/>
      <c r="B126" s="143"/>
      <c r="C126" s="327"/>
      <c r="D126" s="978"/>
      <c r="E126" s="979"/>
      <c r="F126" s="144"/>
      <c r="G126" s="143"/>
      <c r="H126" s="158"/>
      <c r="I126" s="453"/>
      <c r="J126" s="658" t="str">
        <f>IF(H126="","",VLOOKUP(H126,Datos!$B$2:$C$21,2,FALSE))</f>
        <v/>
      </c>
      <c r="K126" s="385" t="str">
        <f t="shared" si="6"/>
        <v/>
      </c>
      <c r="L126" s="385" t="str">
        <f t="shared" si="7"/>
        <v/>
      </c>
      <c r="M126" s="385" t="str">
        <f t="shared" si="8"/>
        <v/>
      </c>
      <c r="N126" s="385" t="str">
        <f t="shared" si="9"/>
        <v/>
      </c>
      <c r="O126" s="385" t="str">
        <f t="shared" si="10"/>
        <v/>
      </c>
      <c r="P126" s="385" t="str">
        <f t="shared" si="11"/>
        <v/>
      </c>
      <c r="Q126" s="150"/>
      <c r="R126" s="454"/>
      <c r="S126" s="254"/>
    </row>
    <row r="127" spans="1:19" ht="33" customHeight="1" x14ac:dyDescent="0.25">
      <c r="A127" s="46"/>
      <c r="B127" s="143"/>
      <c r="C127" s="327"/>
      <c r="D127" s="978"/>
      <c r="E127" s="979"/>
      <c r="F127" s="144"/>
      <c r="G127" s="143"/>
      <c r="H127" s="158"/>
      <c r="I127" s="453"/>
      <c r="J127" s="658" t="str">
        <f>IF(H127="","",VLOOKUP(H127,Datos!$B$2:$C$21,2,FALSE))</f>
        <v/>
      </c>
      <c r="K127" s="385" t="str">
        <f t="shared" si="6"/>
        <v/>
      </c>
      <c r="L127" s="385" t="str">
        <f t="shared" si="7"/>
        <v/>
      </c>
      <c r="M127" s="385" t="str">
        <f t="shared" si="8"/>
        <v/>
      </c>
      <c r="N127" s="385" t="str">
        <f t="shared" si="9"/>
        <v/>
      </c>
      <c r="O127" s="385" t="str">
        <f t="shared" si="10"/>
        <v/>
      </c>
      <c r="P127" s="385" t="str">
        <f t="shared" si="11"/>
        <v/>
      </c>
      <c r="Q127" s="150"/>
      <c r="R127" s="454"/>
      <c r="S127" s="254"/>
    </row>
    <row r="128" spans="1:19" ht="33" customHeight="1" x14ac:dyDescent="0.25">
      <c r="A128" s="46"/>
      <c r="B128" s="143"/>
      <c r="C128" s="327"/>
      <c r="D128" s="978"/>
      <c r="E128" s="979"/>
      <c r="F128" s="144"/>
      <c r="G128" s="143"/>
      <c r="H128" s="158"/>
      <c r="I128" s="453"/>
      <c r="J128" s="658" t="str">
        <f>IF(H128="","",VLOOKUP(H128,Datos!$B$2:$C$21,2,FALSE))</f>
        <v/>
      </c>
      <c r="K128" s="385" t="str">
        <f t="shared" si="6"/>
        <v/>
      </c>
      <c r="L128" s="385" t="str">
        <f t="shared" si="7"/>
        <v/>
      </c>
      <c r="M128" s="385" t="str">
        <f t="shared" si="8"/>
        <v/>
      </c>
      <c r="N128" s="385" t="str">
        <f t="shared" si="9"/>
        <v/>
      </c>
      <c r="O128" s="385" t="str">
        <f t="shared" si="10"/>
        <v/>
      </c>
      <c r="P128" s="385" t="str">
        <f t="shared" si="11"/>
        <v/>
      </c>
      <c r="Q128" s="150"/>
      <c r="R128" s="454"/>
      <c r="S128" s="254"/>
    </row>
    <row r="129" spans="1:19" ht="33" customHeight="1" x14ac:dyDescent="0.25">
      <c r="A129" s="46"/>
      <c r="B129" s="143"/>
      <c r="C129" s="327"/>
      <c r="D129" s="978"/>
      <c r="E129" s="979"/>
      <c r="F129" s="144"/>
      <c r="G129" s="143"/>
      <c r="H129" s="158"/>
      <c r="I129" s="453"/>
      <c r="J129" s="658" t="str">
        <f>IF(H129="","",VLOOKUP(H129,Datos!$B$2:$C$21,2,FALSE))</f>
        <v/>
      </c>
      <c r="K129" s="385" t="str">
        <f t="shared" si="6"/>
        <v/>
      </c>
      <c r="L129" s="385" t="str">
        <f t="shared" si="7"/>
        <v/>
      </c>
      <c r="M129" s="385" t="str">
        <f t="shared" si="8"/>
        <v/>
      </c>
      <c r="N129" s="385" t="str">
        <f t="shared" si="9"/>
        <v/>
      </c>
      <c r="O129" s="385" t="str">
        <f t="shared" si="10"/>
        <v/>
      </c>
      <c r="P129" s="385" t="str">
        <f t="shared" si="11"/>
        <v/>
      </c>
      <c r="Q129" s="150"/>
      <c r="R129" s="454"/>
      <c r="S129" s="254"/>
    </row>
    <row r="130" spans="1:19" ht="33" customHeight="1" x14ac:dyDescent="0.25">
      <c r="A130" s="46"/>
      <c r="B130" s="143"/>
      <c r="C130" s="327"/>
      <c r="D130" s="978"/>
      <c r="E130" s="979"/>
      <c r="F130" s="144"/>
      <c r="G130" s="143"/>
      <c r="H130" s="158"/>
      <c r="I130" s="453"/>
      <c r="J130" s="658" t="str">
        <f>IF(H130="","",VLOOKUP(H130,Datos!$B$2:$C$21,2,FALSE))</f>
        <v/>
      </c>
      <c r="K130" s="385" t="str">
        <f t="shared" si="6"/>
        <v/>
      </c>
      <c r="L130" s="385" t="str">
        <f t="shared" si="7"/>
        <v/>
      </c>
      <c r="M130" s="385" t="str">
        <f t="shared" si="8"/>
        <v/>
      </c>
      <c r="N130" s="385" t="str">
        <f t="shared" si="9"/>
        <v/>
      </c>
      <c r="O130" s="385" t="str">
        <f t="shared" si="10"/>
        <v/>
      </c>
      <c r="P130" s="385" t="str">
        <f t="shared" si="11"/>
        <v/>
      </c>
      <c r="Q130" s="150"/>
      <c r="R130" s="454"/>
      <c r="S130" s="254"/>
    </row>
    <row r="131" spans="1:19" ht="33" customHeight="1" x14ac:dyDescent="0.25">
      <c r="A131" s="46"/>
      <c r="B131" s="143"/>
      <c r="C131" s="327"/>
      <c r="D131" s="978"/>
      <c r="E131" s="979"/>
      <c r="F131" s="144"/>
      <c r="G131" s="143"/>
      <c r="H131" s="158"/>
      <c r="I131" s="453"/>
      <c r="J131" s="658" t="str">
        <f>IF(H131="","",VLOOKUP(H131,Datos!$B$2:$C$21,2,FALSE))</f>
        <v/>
      </c>
      <c r="K131" s="385" t="str">
        <f t="shared" si="6"/>
        <v/>
      </c>
      <c r="L131" s="385" t="str">
        <f t="shared" si="7"/>
        <v/>
      </c>
      <c r="M131" s="385" t="str">
        <f t="shared" si="8"/>
        <v/>
      </c>
      <c r="N131" s="385" t="str">
        <f t="shared" si="9"/>
        <v/>
      </c>
      <c r="O131" s="385" t="str">
        <f t="shared" si="10"/>
        <v/>
      </c>
      <c r="P131" s="385" t="str">
        <f t="shared" si="11"/>
        <v/>
      </c>
      <c r="Q131" s="150"/>
      <c r="R131" s="454"/>
      <c r="S131" s="254"/>
    </row>
    <row r="132" spans="1:19" ht="33" customHeight="1" x14ac:dyDescent="0.25">
      <c r="A132" s="46"/>
      <c r="B132" s="143"/>
      <c r="C132" s="327"/>
      <c r="D132" s="978"/>
      <c r="E132" s="979"/>
      <c r="F132" s="144"/>
      <c r="G132" s="143"/>
      <c r="H132" s="158"/>
      <c r="I132" s="453"/>
      <c r="J132" s="658" t="str">
        <f>IF(H132="","",VLOOKUP(H132,Datos!$B$2:$C$21,2,FALSE))</f>
        <v/>
      </c>
      <c r="K132" s="385" t="str">
        <f t="shared" si="6"/>
        <v/>
      </c>
      <c r="L132" s="385" t="str">
        <f t="shared" si="7"/>
        <v/>
      </c>
      <c r="M132" s="385" t="str">
        <f t="shared" si="8"/>
        <v/>
      </c>
      <c r="N132" s="385" t="str">
        <f t="shared" si="9"/>
        <v/>
      </c>
      <c r="O132" s="385" t="str">
        <f t="shared" si="10"/>
        <v/>
      </c>
      <c r="P132" s="385" t="str">
        <f t="shared" si="11"/>
        <v/>
      </c>
      <c r="Q132" s="150"/>
      <c r="R132" s="454"/>
      <c r="S132" s="254"/>
    </row>
    <row r="133" spans="1:19" ht="33" customHeight="1" x14ac:dyDescent="0.25">
      <c r="A133" s="46"/>
      <c r="B133" s="143"/>
      <c r="C133" s="327"/>
      <c r="D133" s="978"/>
      <c r="E133" s="979"/>
      <c r="F133" s="144"/>
      <c r="G133" s="143"/>
      <c r="H133" s="158"/>
      <c r="I133" s="453"/>
      <c r="J133" s="658" t="str">
        <f>IF(H133="","",VLOOKUP(H133,Datos!$B$2:$C$21,2,FALSE))</f>
        <v/>
      </c>
      <c r="K133" s="385" t="str">
        <f t="shared" si="6"/>
        <v/>
      </c>
      <c r="L133" s="385" t="str">
        <f t="shared" si="7"/>
        <v/>
      </c>
      <c r="M133" s="385" t="str">
        <f t="shared" si="8"/>
        <v/>
      </c>
      <c r="N133" s="385" t="str">
        <f t="shared" si="9"/>
        <v/>
      </c>
      <c r="O133" s="385" t="str">
        <f t="shared" si="10"/>
        <v/>
      </c>
      <c r="P133" s="385" t="str">
        <f t="shared" si="11"/>
        <v/>
      </c>
      <c r="Q133" s="150"/>
      <c r="R133" s="454"/>
      <c r="S133" s="254"/>
    </row>
    <row r="134" spans="1:19" ht="33" customHeight="1" x14ac:dyDescent="0.25">
      <c r="A134" s="46"/>
      <c r="B134" s="143"/>
      <c r="C134" s="327"/>
      <c r="D134" s="978"/>
      <c r="E134" s="979"/>
      <c r="F134" s="144"/>
      <c r="G134" s="143"/>
      <c r="H134" s="158"/>
      <c r="I134" s="453"/>
      <c r="J134" s="658" t="str">
        <f>IF(H134="","",VLOOKUP(H134,Datos!$B$2:$C$21,2,FALSE))</f>
        <v/>
      </c>
      <c r="K134" s="385" t="str">
        <f t="shared" si="6"/>
        <v/>
      </c>
      <c r="L134" s="385" t="str">
        <f t="shared" si="7"/>
        <v/>
      </c>
      <c r="M134" s="385" t="str">
        <f t="shared" si="8"/>
        <v/>
      </c>
      <c r="N134" s="385" t="str">
        <f t="shared" si="9"/>
        <v/>
      </c>
      <c r="O134" s="385" t="str">
        <f t="shared" si="10"/>
        <v/>
      </c>
      <c r="P134" s="385" t="str">
        <f t="shared" si="11"/>
        <v/>
      </c>
      <c r="Q134" s="150"/>
      <c r="R134" s="454"/>
      <c r="S134" s="254"/>
    </row>
    <row r="135" spans="1:19" ht="33" customHeight="1" x14ac:dyDescent="0.25">
      <c r="A135" s="46"/>
      <c r="B135" s="143"/>
      <c r="C135" s="327"/>
      <c r="D135" s="978"/>
      <c r="E135" s="979"/>
      <c r="F135" s="144"/>
      <c r="G135" s="143"/>
      <c r="H135" s="158"/>
      <c r="I135" s="453"/>
      <c r="J135" s="658" t="str">
        <f>IF(H135="","",VLOOKUP(H135,Datos!$B$2:$C$21,2,FALSE))</f>
        <v/>
      </c>
      <c r="K135" s="385" t="str">
        <f t="shared" si="6"/>
        <v/>
      </c>
      <c r="L135" s="385" t="str">
        <f t="shared" si="7"/>
        <v/>
      </c>
      <c r="M135" s="385" t="str">
        <f t="shared" si="8"/>
        <v/>
      </c>
      <c r="N135" s="385" t="str">
        <f t="shared" si="9"/>
        <v/>
      </c>
      <c r="O135" s="385" t="str">
        <f t="shared" si="10"/>
        <v/>
      </c>
      <c r="P135" s="385" t="str">
        <f t="shared" si="11"/>
        <v/>
      </c>
      <c r="Q135" s="150"/>
      <c r="R135" s="454"/>
      <c r="S135" s="254"/>
    </row>
    <row r="136" spans="1:19" ht="33" customHeight="1" x14ac:dyDescent="0.25">
      <c r="A136" s="46"/>
      <c r="B136" s="143"/>
      <c r="C136" s="327"/>
      <c r="D136" s="978"/>
      <c r="E136" s="979"/>
      <c r="F136" s="144"/>
      <c r="G136" s="143"/>
      <c r="H136" s="158"/>
      <c r="I136" s="453"/>
      <c r="J136" s="658" t="str">
        <f>IF(H136="","",VLOOKUP(H136,Datos!$B$2:$C$21,2,FALSE))</f>
        <v/>
      </c>
      <c r="K136" s="385" t="str">
        <f t="shared" si="6"/>
        <v/>
      </c>
      <c r="L136" s="385" t="str">
        <f t="shared" si="7"/>
        <v/>
      </c>
      <c r="M136" s="385" t="str">
        <f t="shared" si="8"/>
        <v/>
      </c>
      <c r="N136" s="385" t="str">
        <f t="shared" si="9"/>
        <v/>
      </c>
      <c r="O136" s="385" t="str">
        <f t="shared" si="10"/>
        <v/>
      </c>
      <c r="P136" s="385" t="str">
        <f t="shared" si="11"/>
        <v/>
      </c>
      <c r="Q136" s="150"/>
      <c r="R136" s="454"/>
      <c r="S136" s="254"/>
    </row>
    <row r="137" spans="1:19" ht="33" customHeight="1" x14ac:dyDescent="0.25">
      <c r="A137" s="46"/>
      <c r="B137" s="143"/>
      <c r="C137" s="327"/>
      <c r="D137" s="978"/>
      <c r="E137" s="979"/>
      <c r="F137" s="144"/>
      <c r="G137" s="143"/>
      <c r="H137" s="158"/>
      <c r="I137" s="453"/>
      <c r="J137" s="658" t="str">
        <f>IF(H137="","",VLOOKUP(H137,Datos!$B$2:$C$21,2,FALSE))</f>
        <v/>
      </c>
      <c r="K137" s="385" t="str">
        <f t="shared" si="6"/>
        <v/>
      </c>
      <c r="L137" s="385" t="str">
        <f t="shared" si="7"/>
        <v/>
      </c>
      <c r="M137" s="385" t="str">
        <f t="shared" si="8"/>
        <v/>
      </c>
      <c r="N137" s="385" t="str">
        <f t="shared" si="9"/>
        <v/>
      </c>
      <c r="O137" s="385" t="str">
        <f t="shared" si="10"/>
        <v/>
      </c>
      <c r="P137" s="385" t="str">
        <f t="shared" si="11"/>
        <v/>
      </c>
      <c r="Q137" s="150"/>
      <c r="R137" s="454"/>
      <c r="S137" s="254"/>
    </row>
    <row r="138" spans="1:19" ht="33" customHeight="1" x14ac:dyDescent="0.25">
      <c r="A138" s="46"/>
      <c r="B138" s="143"/>
      <c r="C138" s="327"/>
      <c r="D138" s="978"/>
      <c r="E138" s="979"/>
      <c r="F138" s="144"/>
      <c r="G138" s="143"/>
      <c r="H138" s="158"/>
      <c r="I138" s="453"/>
      <c r="J138" s="658" t="str">
        <f>IF(H138="","",VLOOKUP(H138,Datos!$B$2:$C$21,2,FALSE))</f>
        <v/>
      </c>
      <c r="K138" s="385" t="str">
        <f t="shared" si="6"/>
        <v/>
      </c>
      <c r="L138" s="385" t="str">
        <f t="shared" si="7"/>
        <v/>
      </c>
      <c r="M138" s="385" t="str">
        <f t="shared" si="8"/>
        <v/>
      </c>
      <c r="N138" s="385" t="str">
        <f t="shared" si="9"/>
        <v/>
      </c>
      <c r="O138" s="385" t="str">
        <f t="shared" si="10"/>
        <v/>
      </c>
      <c r="P138" s="385" t="str">
        <f t="shared" si="11"/>
        <v/>
      </c>
      <c r="Q138" s="150"/>
      <c r="R138" s="454"/>
      <c r="S138" s="254"/>
    </row>
    <row r="139" spans="1:19" ht="33" customHeight="1" x14ac:dyDescent="0.25">
      <c r="A139" s="46"/>
      <c r="B139" s="143"/>
      <c r="C139" s="327"/>
      <c r="D139" s="978"/>
      <c r="E139" s="979"/>
      <c r="F139" s="144"/>
      <c r="G139" s="143"/>
      <c r="H139" s="158"/>
      <c r="I139" s="453"/>
      <c r="J139" s="658" t="str">
        <f>IF(H139="","",VLOOKUP(H139,Datos!$B$2:$C$21,2,FALSE))</f>
        <v/>
      </c>
      <c r="K139" s="385" t="str">
        <f t="shared" si="6"/>
        <v/>
      </c>
      <c r="L139" s="385" t="str">
        <f t="shared" si="7"/>
        <v/>
      </c>
      <c r="M139" s="385" t="str">
        <f t="shared" si="8"/>
        <v/>
      </c>
      <c r="N139" s="385" t="str">
        <f t="shared" si="9"/>
        <v/>
      </c>
      <c r="O139" s="385" t="str">
        <f t="shared" si="10"/>
        <v/>
      </c>
      <c r="P139" s="385" t="str">
        <f t="shared" si="11"/>
        <v/>
      </c>
      <c r="Q139" s="150"/>
      <c r="R139" s="454"/>
      <c r="S139" s="254"/>
    </row>
    <row r="140" spans="1:19" ht="33" customHeight="1" x14ac:dyDescent="0.25">
      <c r="A140" s="46"/>
      <c r="B140" s="143"/>
      <c r="C140" s="327"/>
      <c r="D140" s="978"/>
      <c r="E140" s="979"/>
      <c r="F140" s="144"/>
      <c r="G140" s="143"/>
      <c r="H140" s="158"/>
      <c r="I140" s="453"/>
      <c r="J140" s="658" t="str">
        <f>IF(H140="","",VLOOKUP(H140,Datos!$B$2:$C$21,2,FALSE))</f>
        <v/>
      </c>
      <c r="K140" s="385" t="str">
        <f t="shared" si="6"/>
        <v/>
      </c>
      <c r="L140" s="385" t="str">
        <f t="shared" si="7"/>
        <v/>
      </c>
      <c r="M140" s="385" t="str">
        <f t="shared" si="8"/>
        <v/>
      </c>
      <c r="N140" s="385" t="str">
        <f t="shared" si="9"/>
        <v/>
      </c>
      <c r="O140" s="385" t="str">
        <f t="shared" si="10"/>
        <v/>
      </c>
      <c r="P140" s="385" t="str">
        <f t="shared" si="11"/>
        <v/>
      </c>
      <c r="Q140" s="150"/>
      <c r="R140" s="454"/>
      <c r="S140" s="254"/>
    </row>
    <row r="141" spans="1:19" ht="33" customHeight="1" x14ac:dyDescent="0.25">
      <c r="A141" s="46"/>
      <c r="B141" s="143"/>
      <c r="C141" s="327"/>
      <c r="D141" s="978"/>
      <c r="E141" s="979"/>
      <c r="F141" s="144"/>
      <c r="G141" s="143"/>
      <c r="H141" s="158"/>
      <c r="I141" s="453"/>
      <c r="J141" s="658" t="str">
        <f>IF(H141="","",VLOOKUP(H141,Datos!$B$2:$C$21,2,FALSE))</f>
        <v/>
      </c>
      <c r="K141" s="385" t="str">
        <f t="shared" ref="K141:K204" si="12">IF(ISNUMBER(J141),((J141*12)*G141),"")</f>
        <v/>
      </c>
      <c r="L141" s="385" t="str">
        <f t="shared" ref="L141:L204" si="13">IF(ISNUMBER(J141),(K141/12),"")</f>
        <v/>
      </c>
      <c r="M141" s="385" t="str">
        <f t="shared" ref="M141:M204" si="14">IF(ISNUMBER(J141),($F$513*G141),"")</f>
        <v/>
      </c>
      <c r="N141" s="385" t="str">
        <f t="shared" ref="N141:N204" si="15">IF(ISNUMBER(J141),(K141*8.33%),"")</f>
        <v/>
      </c>
      <c r="O141" s="385" t="str">
        <f t="shared" ref="O141:O204" si="16">IF(ISNUMBER(J141),(K141*9.15%),"")</f>
        <v/>
      </c>
      <c r="P141" s="385" t="str">
        <f t="shared" ref="P141:P204" si="17">IF(ISNUMBER(J141),SUM(K141:O141),"")</f>
        <v/>
      </c>
      <c r="Q141" s="150"/>
      <c r="R141" s="454"/>
      <c r="S141" s="254"/>
    </row>
    <row r="142" spans="1:19" ht="33" customHeight="1" x14ac:dyDescent="0.25">
      <c r="A142" s="46"/>
      <c r="B142" s="143"/>
      <c r="C142" s="327"/>
      <c r="D142" s="978"/>
      <c r="E142" s="979"/>
      <c r="F142" s="144"/>
      <c r="G142" s="143"/>
      <c r="H142" s="158"/>
      <c r="I142" s="453"/>
      <c r="J142" s="658" t="str">
        <f>IF(H142="","",VLOOKUP(H142,Datos!$B$2:$C$21,2,FALSE))</f>
        <v/>
      </c>
      <c r="K142" s="385" t="str">
        <f t="shared" si="12"/>
        <v/>
      </c>
      <c r="L142" s="385" t="str">
        <f t="shared" si="13"/>
        <v/>
      </c>
      <c r="M142" s="385" t="str">
        <f t="shared" si="14"/>
        <v/>
      </c>
      <c r="N142" s="385" t="str">
        <f t="shared" si="15"/>
        <v/>
      </c>
      <c r="O142" s="385" t="str">
        <f t="shared" si="16"/>
        <v/>
      </c>
      <c r="P142" s="385" t="str">
        <f t="shared" si="17"/>
        <v/>
      </c>
      <c r="Q142" s="150"/>
      <c r="R142" s="454"/>
      <c r="S142" s="254"/>
    </row>
    <row r="143" spans="1:19" ht="33" customHeight="1" x14ac:dyDescent="0.25">
      <c r="A143" s="46"/>
      <c r="B143" s="143"/>
      <c r="C143" s="327"/>
      <c r="D143" s="978"/>
      <c r="E143" s="979"/>
      <c r="F143" s="144"/>
      <c r="G143" s="143"/>
      <c r="H143" s="158"/>
      <c r="I143" s="453"/>
      <c r="J143" s="658" t="str">
        <f>IF(H143="","",VLOOKUP(H143,Datos!$B$2:$C$21,2,FALSE))</f>
        <v/>
      </c>
      <c r="K143" s="385" t="str">
        <f t="shared" si="12"/>
        <v/>
      </c>
      <c r="L143" s="385" t="str">
        <f t="shared" si="13"/>
        <v/>
      </c>
      <c r="M143" s="385" t="str">
        <f t="shared" si="14"/>
        <v/>
      </c>
      <c r="N143" s="385" t="str">
        <f t="shared" si="15"/>
        <v/>
      </c>
      <c r="O143" s="385" t="str">
        <f t="shared" si="16"/>
        <v/>
      </c>
      <c r="P143" s="385" t="str">
        <f t="shared" si="17"/>
        <v/>
      </c>
      <c r="Q143" s="150"/>
      <c r="R143" s="454"/>
      <c r="S143" s="254"/>
    </row>
    <row r="144" spans="1:19" ht="33" customHeight="1" x14ac:dyDescent="0.25">
      <c r="A144" s="46"/>
      <c r="B144" s="143"/>
      <c r="C144" s="327"/>
      <c r="D144" s="978"/>
      <c r="E144" s="979"/>
      <c r="F144" s="144"/>
      <c r="G144" s="143"/>
      <c r="H144" s="158"/>
      <c r="I144" s="453"/>
      <c r="J144" s="658" t="str">
        <f>IF(H144="","",VLOOKUP(H144,Datos!$B$2:$C$21,2,FALSE))</f>
        <v/>
      </c>
      <c r="K144" s="385" t="str">
        <f t="shared" si="12"/>
        <v/>
      </c>
      <c r="L144" s="385" t="str">
        <f t="shared" si="13"/>
        <v/>
      </c>
      <c r="M144" s="385" t="str">
        <f t="shared" si="14"/>
        <v/>
      </c>
      <c r="N144" s="385" t="str">
        <f t="shared" si="15"/>
        <v/>
      </c>
      <c r="O144" s="385" t="str">
        <f t="shared" si="16"/>
        <v/>
      </c>
      <c r="P144" s="385" t="str">
        <f t="shared" si="17"/>
        <v/>
      </c>
      <c r="Q144" s="150"/>
      <c r="R144" s="454"/>
      <c r="S144" s="254"/>
    </row>
    <row r="145" spans="1:19" ht="33" customHeight="1" x14ac:dyDescent="0.25">
      <c r="A145" s="46"/>
      <c r="B145" s="143"/>
      <c r="C145" s="327"/>
      <c r="D145" s="978"/>
      <c r="E145" s="979"/>
      <c r="F145" s="144"/>
      <c r="G145" s="143"/>
      <c r="H145" s="158"/>
      <c r="I145" s="453"/>
      <c r="J145" s="658" t="str">
        <f>IF(H145="","",VLOOKUP(H145,Datos!$B$2:$C$21,2,FALSE))</f>
        <v/>
      </c>
      <c r="K145" s="385" t="str">
        <f t="shared" si="12"/>
        <v/>
      </c>
      <c r="L145" s="385" t="str">
        <f t="shared" si="13"/>
        <v/>
      </c>
      <c r="M145" s="385" t="str">
        <f t="shared" si="14"/>
        <v/>
      </c>
      <c r="N145" s="385" t="str">
        <f t="shared" si="15"/>
        <v/>
      </c>
      <c r="O145" s="385" t="str">
        <f t="shared" si="16"/>
        <v/>
      </c>
      <c r="P145" s="385" t="str">
        <f t="shared" si="17"/>
        <v/>
      </c>
      <c r="Q145" s="150"/>
      <c r="R145" s="454"/>
      <c r="S145" s="254"/>
    </row>
    <row r="146" spans="1:19" ht="33" customHeight="1" x14ac:dyDescent="0.25">
      <c r="A146" s="46"/>
      <c r="B146" s="143"/>
      <c r="C146" s="327"/>
      <c r="D146" s="978"/>
      <c r="E146" s="979"/>
      <c r="F146" s="144"/>
      <c r="G146" s="143"/>
      <c r="H146" s="158"/>
      <c r="I146" s="453"/>
      <c r="J146" s="658" t="str">
        <f>IF(H146="","",VLOOKUP(H146,Datos!$B$2:$C$21,2,FALSE))</f>
        <v/>
      </c>
      <c r="K146" s="385" t="str">
        <f t="shared" si="12"/>
        <v/>
      </c>
      <c r="L146" s="385" t="str">
        <f t="shared" si="13"/>
        <v/>
      </c>
      <c r="M146" s="385" t="str">
        <f t="shared" si="14"/>
        <v/>
      </c>
      <c r="N146" s="385" t="str">
        <f t="shared" si="15"/>
        <v/>
      </c>
      <c r="O146" s="385" t="str">
        <f t="shared" si="16"/>
        <v/>
      </c>
      <c r="P146" s="385" t="str">
        <f t="shared" si="17"/>
        <v/>
      </c>
      <c r="Q146" s="150"/>
      <c r="R146" s="454"/>
      <c r="S146" s="254"/>
    </row>
    <row r="147" spans="1:19" ht="33" customHeight="1" x14ac:dyDescent="0.25">
      <c r="A147" s="46"/>
      <c r="B147" s="143"/>
      <c r="C147" s="327"/>
      <c r="D147" s="978"/>
      <c r="E147" s="979"/>
      <c r="F147" s="144"/>
      <c r="G147" s="143"/>
      <c r="H147" s="158"/>
      <c r="I147" s="453"/>
      <c r="J147" s="658" t="str">
        <f>IF(H147="","",VLOOKUP(H147,Datos!$B$2:$C$21,2,FALSE))</f>
        <v/>
      </c>
      <c r="K147" s="385" t="str">
        <f t="shared" si="12"/>
        <v/>
      </c>
      <c r="L147" s="385" t="str">
        <f t="shared" si="13"/>
        <v/>
      </c>
      <c r="M147" s="385" t="str">
        <f t="shared" si="14"/>
        <v/>
      </c>
      <c r="N147" s="385" t="str">
        <f t="shared" si="15"/>
        <v/>
      </c>
      <c r="O147" s="385" t="str">
        <f t="shared" si="16"/>
        <v/>
      </c>
      <c r="P147" s="385" t="str">
        <f t="shared" si="17"/>
        <v/>
      </c>
      <c r="Q147" s="150"/>
      <c r="R147" s="454"/>
      <c r="S147" s="254"/>
    </row>
    <row r="148" spans="1:19" ht="33" customHeight="1" x14ac:dyDescent="0.25">
      <c r="A148" s="46"/>
      <c r="B148" s="143"/>
      <c r="C148" s="327"/>
      <c r="D148" s="978"/>
      <c r="E148" s="979"/>
      <c r="F148" s="144"/>
      <c r="G148" s="143"/>
      <c r="H148" s="158"/>
      <c r="I148" s="453"/>
      <c r="J148" s="658" t="str">
        <f>IF(H148="","",VLOOKUP(H148,Datos!$B$2:$C$21,2,FALSE))</f>
        <v/>
      </c>
      <c r="K148" s="385" t="str">
        <f t="shared" si="12"/>
        <v/>
      </c>
      <c r="L148" s="385" t="str">
        <f t="shared" si="13"/>
        <v/>
      </c>
      <c r="M148" s="385" t="str">
        <f t="shared" si="14"/>
        <v/>
      </c>
      <c r="N148" s="385" t="str">
        <f t="shared" si="15"/>
        <v/>
      </c>
      <c r="O148" s="385" t="str">
        <f t="shared" si="16"/>
        <v/>
      </c>
      <c r="P148" s="385" t="str">
        <f t="shared" si="17"/>
        <v/>
      </c>
      <c r="Q148" s="150"/>
      <c r="R148" s="454"/>
      <c r="S148" s="254"/>
    </row>
    <row r="149" spans="1:19" ht="33" customHeight="1" x14ac:dyDescent="0.25">
      <c r="A149" s="46"/>
      <c r="B149" s="143"/>
      <c r="C149" s="327"/>
      <c r="D149" s="978"/>
      <c r="E149" s="979"/>
      <c r="F149" s="144"/>
      <c r="G149" s="143"/>
      <c r="H149" s="158"/>
      <c r="I149" s="453"/>
      <c r="J149" s="658" t="str">
        <f>IF(H149="","",VLOOKUP(H149,Datos!$B$2:$C$21,2,FALSE))</f>
        <v/>
      </c>
      <c r="K149" s="385" t="str">
        <f t="shared" si="12"/>
        <v/>
      </c>
      <c r="L149" s="385" t="str">
        <f t="shared" si="13"/>
        <v/>
      </c>
      <c r="M149" s="385" t="str">
        <f t="shared" si="14"/>
        <v/>
      </c>
      <c r="N149" s="385" t="str">
        <f t="shared" si="15"/>
        <v/>
      </c>
      <c r="O149" s="385" t="str">
        <f t="shared" si="16"/>
        <v/>
      </c>
      <c r="P149" s="385" t="str">
        <f t="shared" si="17"/>
        <v/>
      </c>
      <c r="Q149" s="150"/>
      <c r="R149" s="454"/>
      <c r="S149" s="254"/>
    </row>
    <row r="150" spans="1:19" ht="33" customHeight="1" x14ac:dyDescent="0.25">
      <c r="A150" s="46"/>
      <c r="B150" s="143"/>
      <c r="C150" s="327"/>
      <c r="D150" s="978"/>
      <c r="E150" s="979"/>
      <c r="F150" s="144"/>
      <c r="G150" s="143"/>
      <c r="H150" s="158"/>
      <c r="I150" s="453"/>
      <c r="J150" s="658" t="str">
        <f>IF(H150="","",VLOOKUP(H150,Datos!$B$2:$C$21,2,FALSE))</f>
        <v/>
      </c>
      <c r="K150" s="385" t="str">
        <f t="shared" si="12"/>
        <v/>
      </c>
      <c r="L150" s="385" t="str">
        <f t="shared" si="13"/>
        <v/>
      </c>
      <c r="M150" s="385" t="str">
        <f t="shared" si="14"/>
        <v/>
      </c>
      <c r="N150" s="385" t="str">
        <f t="shared" si="15"/>
        <v/>
      </c>
      <c r="O150" s="385" t="str">
        <f t="shared" si="16"/>
        <v/>
      </c>
      <c r="P150" s="385" t="str">
        <f t="shared" si="17"/>
        <v/>
      </c>
      <c r="Q150" s="150"/>
      <c r="R150" s="454"/>
      <c r="S150" s="254"/>
    </row>
    <row r="151" spans="1:19" ht="33" customHeight="1" x14ac:dyDescent="0.25">
      <c r="A151" s="46"/>
      <c r="B151" s="143"/>
      <c r="C151" s="327"/>
      <c r="D151" s="978"/>
      <c r="E151" s="979"/>
      <c r="F151" s="144"/>
      <c r="G151" s="143"/>
      <c r="H151" s="158"/>
      <c r="I151" s="453"/>
      <c r="J151" s="658" t="str">
        <f>IF(H151="","",VLOOKUP(H151,Datos!$B$2:$C$21,2,FALSE))</f>
        <v/>
      </c>
      <c r="K151" s="385" t="str">
        <f t="shared" si="12"/>
        <v/>
      </c>
      <c r="L151" s="385" t="str">
        <f t="shared" si="13"/>
        <v/>
      </c>
      <c r="M151" s="385" t="str">
        <f t="shared" si="14"/>
        <v/>
      </c>
      <c r="N151" s="385" t="str">
        <f t="shared" si="15"/>
        <v/>
      </c>
      <c r="O151" s="385" t="str">
        <f t="shared" si="16"/>
        <v/>
      </c>
      <c r="P151" s="385" t="str">
        <f t="shared" si="17"/>
        <v/>
      </c>
      <c r="Q151" s="150"/>
      <c r="R151" s="454"/>
      <c r="S151" s="254"/>
    </row>
    <row r="152" spans="1:19" ht="33" customHeight="1" x14ac:dyDescent="0.25">
      <c r="A152" s="46"/>
      <c r="B152" s="143"/>
      <c r="C152" s="327"/>
      <c r="D152" s="978"/>
      <c r="E152" s="979"/>
      <c r="F152" s="144"/>
      <c r="G152" s="143"/>
      <c r="H152" s="158"/>
      <c r="I152" s="453"/>
      <c r="J152" s="658" t="str">
        <f>IF(H152="","",VLOOKUP(H152,Datos!$B$2:$C$21,2,FALSE))</f>
        <v/>
      </c>
      <c r="K152" s="385" t="str">
        <f t="shared" si="12"/>
        <v/>
      </c>
      <c r="L152" s="385" t="str">
        <f t="shared" si="13"/>
        <v/>
      </c>
      <c r="M152" s="385" t="str">
        <f t="shared" si="14"/>
        <v/>
      </c>
      <c r="N152" s="385" t="str">
        <f t="shared" si="15"/>
        <v/>
      </c>
      <c r="O152" s="385" t="str">
        <f t="shared" si="16"/>
        <v/>
      </c>
      <c r="P152" s="385" t="str">
        <f t="shared" si="17"/>
        <v/>
      </c>
      <c r="Q152" s="150"/>
      <c r="R152" s="454"/>
      <c r="S152" s="254"/>
    </row>
    <row r="153" spans="1:19" ht="33" customHeight="1" x14ac:dyDescent="0.25">
      <c r="A153" s="46"/>
      <c r="B153" s="143"/>
      <c r="C153" s="327"/>
      <c r="D153" s="978"/>
      <c r="E153" s="979"/>
      <c r="F153" s="144"/>
      <c r="G153" s="143"/>
      <c r="H153" s="158"/>
      <c r="I153" s="453"/>
      <c r="J153" s="658" t="str">
        <f>IF(H153="","",VLOOKUP(H153,Datos!$B$2:$C$21,2,FALSE))</f>
        <v/>
      </c>
      <c r="K153" s="385" t="str">
        <f t="shared" si="12"/>
        <v/>
      </c>
      <c r="L153" s="385" t="str">
        <f t="shared" si="13"/>
        <v/>
      </c>
      <c r="M153" s="385" t="str">
        <f t="shared" si="14"/>
        <v/>
      </c>
      <c r="N153" s="385" t="str">
        <f t="shared" si="15"/>
        <v/>
      </c>
      <c r="O153" s="385" t="str">
        <f t="shared" si="16"/>
        <v/>
      </c>
      <c r="P153" s="385" t="str">
        <f t="shared" si="17"/>
        <v/>
      </c>
      <c r="Q153" s="150"/>
      <c r="R153" s="454"/>
      <c r="S153" s="254"/>
    </row>
    <row r="154" spans="1:19" ht="33" customHeight="1" x14ac:dyDescent="0.25">
      <c r="A154" s="46"/>
      <c r="B154" s="143"/>
      <c r="C154" s="327"/>
      <c r="D154" s="978"/>
      <c r="E154" s="979"/>
      <c r="F154" s="144"/>
      <c r="G154" s="143"/>
      <c r="H154" s="158"/>
      <c r="I154" s="453"/>
      <c r="J154" s="658" t="str">
        <f>IF(H154="","",VLOOKUP(H154,Datos!$B$2:$C$21,2,FALSE))</f>
        <v/>
      </c>
      <c r="K154" s="385" t="str">
        <f t="shared" si="12"/>
        <v/>
      </c>
      <c r="L154" s="385" t="str">
        <f t="shared" si="13"/>
        <v/>
      </c>
      <c r="M154" s="385" t="str">
        <f t="shared" si="14"/>
        <v/>
      </c>
      <c r="N154" s="385" t="str">
        <f t="shared" si="15"/>
        <v/>
      </c>
      <c r="O154" s="385" t="str">
        <f t="shared" si="16"/>
        <v/>
      </c>
      <c r="P154" s="385" t="str">
        <f t="shared" si="17"/>
        <v/>
      </c>
      <c r="Q154" s="150"/>
      <c r="R154" s="454"/>
      <c r="S154" s="254"/>
    </row>
    <row r="155" spans="1:19" ht="33" customHeight="1" x14ac:dyDescent="0.25">
      <c r="A155" s="46"/>
      <c r="B155" s="143"/>
      <c r="C155" s="327"/>
      <c r="D155" s="978"/>
      <c r="E155" s="979"/>
      <c r="F155" s="144"/>
      <c r="G155" s="143"/>
      <c r="H155" s="158"/>
      <c r="I155" s="453"/>
      <c r="J155" s="658" t="str">
        <f>IF(H155="","",VLOOKUP(H155,Datos!$B$2:$C$21,2,FALSE))</f>
        <v/>
      </c>
      <c r="K155" s="385" t="str">
        <f t="shared" si="12"/>
        <v/>
      </c>
      <c r="L155" s="385" t="str">
        <f t="shared" si="13"/>
        <v/>
      </c>
      <c r="M155" s="385" t="str">
        <f t="shared" si="14"/>
        <v/>
      </c>
      <c r="N155" s="385" t="str">
        <f t="shared" si="15"/>
        <v/>
      </c>
      <c r="O155" s="385" t="str">
        <f t="shared" si="16"/>
        <v/>
      </c>
      <c r="P155" s="385" t="str">
        <f t="shared" si="17"/>
        <v/>
      </c>
      <c r="Q155" s="150"/>
      <c r="R155" s="454"/>
      <c r="S155" s="254"/>
    </row>
    <row r="156" spans="1:19" ht="33" customHeight="1" x14ac:dyDescent="0.25">
      <c r="A156" s="46"/>
      <c r="B156" s="143"/>
      <c r="C156" s="327"/>
      <c r="D156" s="978"/>
      <c r="E156" s="979"/>
      <c r="F156" s="144"/>
      <c r="G156" s="143"/>
      <c r="H156" s="158"/>
      <c r="I156" s="453"/>
      <c r="J156" s="658" t="str">
        <f>IF(H156="","",VLOOKUP(H156,Datos!$B$2:$C$21,2,FALSE))</f>
        <v/>
      </c>
      <c r="K156" s="385" t="str">
        <f t="shared" si="12"/>
        <v/>
      </c>
      <c r="L156" s="385" t="str">
        <f t="shared" si="13"/>
        <v/>
      </c>
      <c r="M156" s="385" t="str">
        <f t="shared" si="14"/>
        <v/>
      </c>
      <c r="N156" s="385" t="str">
        <f t="shared" si="15"/>
        <v/>
      </c>
      <c r="O156" s="385" t="str">
        <f t="shared" si="16"/>
        <v/>
      </c>
      <c r="P156" s="385" t="str">
        <f t="shared" si="17"/>
        <v/>
      </c>
      <c r="Q156" s="150"/>
      <c r="R156" s="454"/>
      <c r="S156" s="254"/>
    </row>
    <row r="157" spans="1:19" ht="33" customHeight="1" x14ac:dyDescent="0.25">
      <c r="A157" s="46"/>
      <c r="B157" s="143"/>
      <c r="C157" s="327"/>
      <c r="D157" s="978"/>
      <c r="E157" s="979"/>
      <c r="F157" s="144"/>
      <c r="G157" s="143"/>
      <c r="H157" s="158"/>
      <c r="I157" s="453"/>
      <c r="J157" s="658" t="str">
        <f>IF(H157="","",VLOOKUP(H157,Datos!$B$2:$C$21,2,FALSE))</f>
        <v/>
      </c>
      <c r="K157" s="385" t="str">
        <f t="shared" si="12"/>
        <v/>
      </c>
      <c r="L157" s="385" t="str">
        <f t="shared" si="13"/>
        <v/>
      </c>
      <c r="M157" s="385" t="str">
        <f t="shared" si="14"/>
        <v/>
      </c>
      <c r="N157" s="385" t="str">
        <f t="shared" si="15"/>
        <v/>
      </c>
      <c r="O157" s="385" t="str">
        <f t="shared" si="16"/>
        <v/>
      </c>
      <c r="P157" s="385" t="str">
        <f t="shared" si="17"/>
        <v/>
      </c>
      <c r="Q157" s="150"/>
      <c r="R157" s="454"/>
      <c r="S157" s="254"/>
    </row>
    <row r="158" spans="1:19" ht="33" customHeight="1" x14ac:dyDescent="0.25">
      <c r="A158" s="46"/>
      <c r="B158" s="143"/>
      <c r="C158" s="327"/>
      <c r="D158" s="978"/>
      <c r="E158" s="979"/>
      <c r="F158" s="144"/>
      <c r="G158" s="143"/>
      <c r="H158" s="158"/>
      <c r="I158" s="453"/>
      <c r="J158" s="658" t="str">
        <f>IF(H158="","",VLOOKUP(H158,Datos!$B$2:$C$21,2,FALSE))</f>
        <v/>
      </c>
      <c r="K158" s="385" t="str">
        <f t="shared" si="12"/>
        <v/>
      </c>
      <c r="L158" s="385" t="str">
        <f t="shared" si="13"/>
        <v/>
      </c>
      <c r="M158" s="385" t="str">
        <f t="shared" si="14"/>
        <v/>
      </c>
      <c r="N158" s="385" t="str">
        <f t="shared" si="15"/>
        <v/>
      </c>
      <c r="O158" s="385" t="str">
        <f t="shared" si="16"/>
        <v/>
      </c>
      <c r="P158" s="385" t="str">
        <f t="shared" si="17"/>
        <v/>
      </c>
      <c r="Q158" s="150"/>
      <c r="R158" s="454"/>
      <c r="S158" s="254"/>
    </row>
    <row r="159" spans="1:19" ht="33" customHeight="1" x14ac:dyDescent="0.25">
      <c r="A159" s="46"/>
      <c r="B159" s="143"/>
      <c r="C159" s="327"/>
      <c r="D159" s="978"/>
      <c r="E159" s="979"/>
      <c r="F159" s="144"/>
      <c r="G159" s="143"/>
      <c r="H159" s="158"/>
      <c r="I159" s="453"/>
      <c r="J159" s="658" t="str">
        <f>IF(H159="","",VLOOKUP(H159,Datos!$B$2:$C$21,2,FALSE))</f>
        <v/>
      </c>
      <c r="K159" s="385" t="str">
        <f t="shared" si="12"/>
        <v/>
      </c>
      <c r="L159" s="385" t="str">
        <f t="shared" si="13"/>
        <v/>
      </c>
      <c r="M159" s="385" t="str">
        <f t="shared" si="14"/>
        <v/>
      </c>
      <c r="N159" s="385" t="str">
        <f t="shared" si="15"/>
        <v/>
      </c>
      <c r="O159" s="385" t="str">
        <f t="shared" si="16"/>
        <v/>
      </c>
      <c r="P159" s="385" t="str">
        <f t="shared" si="17"/>
        <v/>
      </c>
      <c r="Q159" s="150"/>
      <c r="R159" s="454"/>
      <c r="S159" s="254"/>
    </row>
    <row r="160" spans="1:19" ht="33" customHeight="1" x14ac:dyDescent="0.25">
      <c r="A160" s="46"/>
      <c r="B160" s="143"/>
      <c r="C160" s="327"/>
      <c r="D160" s="978"/>
      <c r="E160" s="979"/>
      <c r="F160" s="144"/>
      <c r="G160" s="143"/>
      <c r="H160" s="158"/>
      <c r="I160" s="453"/>
      <c r="J160" s="658" t="str">
        <f>IF(H160="","",VLOOKUP(H160,Datos!$B$2:$C$21,2,FALSE))</f>
        <v/>
      </c>
      <c r="K160" s="385" t="str">
        <f t="shared" si="12"/>
        <v/>
      </c>
      <c r="L160" s="385" t="str">
        <f t="shared" si="13"/>
        <v/>
      </c>
      <c r="M160" s="385" t="str">
        <f t="shared" si="14"/>
        <v/>
      </c>
      <c r="N160" s="385" t="str">
        <f t="shared" si="15"/>
        <v/>
      </c>
      <c r="O160" s="385" t="str">
        <f t="shared" si="16"/>
        <v/>
      </c>
      <c r="P160" s="385" t="str">
        <f t="shared" si="17"/>
        <v/>
      </c>
      <c r="Q160" s="150"/>
      <c r="R160" s="454"/>
      <c r="S160" s="254"/>
    </row>
    <row r="161" spans="1:19" ht="33" customHeight="1" x14ac:dyDescent="0.25">
      <c r="A161" s="46"/>
      <c r="B161" s="143"/>
      <c r="C161" s="327"/>
      <c r="D161" s="978"/>
      <c r="E161" s="979"/>
      <c r="F161" s="144"/>
      <c r="G161" s="143"/>
      <c r="H161" s="158"/>
      <c r="I161" s="453"/>
      <c r="J161" s="658" t="str">
        <f>IF(H161="","",VLOOKUP(H161,Datos!$B$2:$C$21,2,FALSE))</f>
        <v/>
      </c>
      <c r="K161" s="385" t="str">
        <f t="shared" si="12"/>
        <v/>
      </c>
      <c r="L161" s="385" t="str">
        <f t="shared" si="13"/>
        <v/>
      </c>
      <c r="M161" s="385" t="str">
        <f t="shared" si="14"/>
        <v/>
      </c>
      <c r="N161" s="385" t="str">
        <f t="shared" si="15"/>
        <v/>
      </c>
      <c r="O161" s="385" t="str">
        <f t="shared" si="16"/>
        <v/>
      </c>
      <c r="P161" s="385" t="str">
        <f t="shared" si="17"/>
        <v/>
      </c>
      <c r="Q161" s="150"/>
      <c r="R161" s="454"/>
      <c r="S161" s="254"/>
    </row>
    <row r="162" spans="1:19" ht="33" customHeight="1" x14ac:dyDescent="0.25">
      <c r="A162" s="46"/>
      <c r="B162" s="143"/>
      <c r="C162" s="327"/>
      <c r="D162" s="978"/>
      <c r="E162" s="979"/>
      <c r="F162" s="144"/>
      <c r="G162" s="143"/>
      <c r="H162" s="158"/>
      <c r="I162" s="453"/>
      <c r="J162" s="658" t="str">
        <f>IF(H162="","",VLOOKUP(H162,Datos!$B$2:$C$21,2,FALSE))</f>
        <v/>
      </c>
      <c r="K162" s="385" t="str">
        <f t="shared" si="12"/>
        <v/>
      </c>
      <c r="L162" s="385" t="str">
        <f t="shared" si="13"/>
        <v/>
      </c>
      <c r="M162" s="385" t="str">
        <f t="shared" si="14"/>
        <v/>
      </c>
      <c r="N162" s="385" t="str">
        <f t="shared" si="15"/>
        <v/>
      </c>
      <c r="O162" s="385" t="str">
        <f t="shared" si="16"/>
        <v/>
      </c>
      <c r="P162" s="385" t="str">
        <f t="shared" si="17"/>
        <v/>
      </c>
      <c r="Q162" s="150"/>
      <c r="R162" s="454"/>
      <c r="S162" s="254"/>
    </row>
    <row r="163" spans="1:19" ht="33" customHeight="1" x14ac:dyDescent="0.25">
      <c r="A163" s="46"/>
      <c r="B163" s="143"/>
      <c r="C163" s="327"/>
      <c r="D163" s="978"/>
      <c r="E163" s="979"/>
      <c r="F163" s="144"/>
      <c r="G163" s="143"/>
      <c r="H163" s="158"/>
      <c r="I163" s="453"/>
      <c r="J163" s="658" t="str">
        <f>IF(H163="","",VLOOKUP(H163,Datos!$B$2:$C$21,2,FALSE))</f>
        <v/>
      </c>
      <c r="K163" s="385" t="str">
        <f t="shared" si="12"/>
        <v/>
      </c>
      <c r="L163" s="385" t="str">
        <f t="shared" si="13"/>
        <v/>
      </c>
      <c r="M163" s="385" t="str">
        <f t="shared" si="14"/>
        <v/>
      </c>
      <c r="N163" s="385" t="str">
        <f t="shared" si="15"/>
        <v/>
      </c>
      <c r="O163" s="385" t="str">
        <f t="shared" si="16"/>
        <v/>
      </c>
      <c r="P163" s="385" t="str">
        <f t="shared" si="17"/>
        <v/>
      </c>
      <c r="Q163" s="150"/>
      <c r="R163" s="454"/>
      <c r="S163" s="254"/>
    </row>
    <row r="164" spans="1:19" ht="33" customHeight="1" x14ac:dyDescent="0.25">
      <c r="A164" s="46"/>
      <c r="B164" s="143"/>
      <c r="C164" s="327"/>
      <c r="D164" s="978"/>
      <c r="E164" s="979"/>
      <c r="F164" s="144"/>
      <c r="G164" s="143"/>
      <c r="H164" s="158"/>
      <c r="I164" s="453"/>
      <c r="J164" s="658" t="str">
        <f>IF(H164="","",VLOOKUP(H164,Datos!$B$2:$C$21,2,FALSE))</f>
        <v/>
      </c>
      <c r="K164" s="385" t="str">
        <f t="shared" si="12"/>
        <v/>
      </c>
      <c r="L164" s="385" t="str">
        <f t="shared" si="13"/>
        <v/>
      </c>
      <c r="M164" s="385" t="str">
        <f t="shared" si="14"/>
        <v/>
      </c>
      <c r="N164" s="385" t="str">
        <f t="shared" si="15"/>
        <v/>
      </c>
      <c r="O164" s="385" t="str">
        <f t="shared" si="16"/>
        <v/>
      </c>
      <c r="P164" s="385" t="str">
        <f t="shared" si="17"/>
        <v/>
      </c>
      <c r="Q164" s="150"/>
      <c r="R164" s="454"/>
      <c r="S164" s="254"/>
    </row>
    <row r="165" spans="1:19" ht="33" customHeight="1" x14ac:dyDescent="0.25">
      <c r="A165" s="46"/>
      <c r="B165" s="143"/>
      <c r="C165" s="327"/>
      <c r="D165" s="978"/>
      <c r="E165" s="979"/>
      <c r="F165" s="144"/>
      <c r="G165" s="143"/>
      <c r="H165" s="158"/>
      <c r="I165" s="453"/>
      <c r="J165" s="658" t="str">
        <f>IF(H165="","",VLOOKUP(H165,Datos!$B$2:$C$21,2,FALSE))</f>
        <v/>
      </c>
      <c r="K165" s="385" t="str">
        <f t="shared" si="12"/>
        <v/>
      </c>
      <c r="L165" s="385" t="str">
        <f t="shared" si="13"/>
        <v/>
      </c>
      <c r="M165" s="385" t="str">
        <f t="shared" si="14"/>
        <v/>
      </c>
      <c r="N165" s="385" t="str">
        <f t="shared" si="15"/>
        <v/>
      </c>
      <c r="O165" s="385" t="str">
        <f t="shared" si="16"/>
        <v/>
      </c>
      <c r="P165" s="385" t="str">
        <f t="shared" si="17"/>
        <v/>
      </c>
      <c r="Q165" s="150"/>
      <c r="R165" s="454"/>
      <c r="S165" s="254"/>
    </row>
    <row r="166" spans="1:19" ht="33" customHeight="1" x14ac:dyDescent="0.25">
      <c r="A166" s="46"/>
      <c r="B166" s="143"/>
      <c r="C166" s="327"/>
      <c r="D166" s="978"/>
      <c r="E166" s="979"/>
      <c r="F166" s="144"/>
      <c r="G166" s="143"/>
      <c r="H166" s="158"/>
      <c r="I166" s="453"/>
      <c r="J166" s="658" t="str">
        <f>IF(H166="","",VLOOKUP(H166,Datos!$B$2:$C$21,2,FALSE))</f>
        <v/>
      </c>
      <c r="K166" s="385" t="str">
        <f t="shared" si="12"/>
        <v/>
      </c>
      <c r="L166" s="385" t="str">
        <f t="shared" si="13"/>
        <v/>
      </c>
      <c r="M166" s="385" t="str">
        <f t="shared" si="14"/>
        <v/>
      </c>
      <c r="N166" s="385" t="str">
        <f t="shared" si="15"/>
        <v/>
      </c>
      <c r="O166" s="385" t="str">
        <f t="shared" si="16"/>
        <v/>
      </c>
      <c r="P166" s="385" t="str">
        <f t="shared" si="17"/>
        <v/>
      </c>
      <c r="Q166" s="150"/>
      <c r="R166" s="454"/>
      <c r="S166" s="254"/>
    </row>
    <row r="167" spans="1:19" ht="33" customHeight="1" x14ac:dyDescent="0.25">
      <c r="A167" s="46"/>
      <c r="B167" s="143"/>
      <c r="C167" s="327"/>
      <c r="D167" s="978"/>
      <c r="E167" s="979"/>
      <c r="F167" s="144"/>
      <c r="G167" s="143"/>
      <c r="H167" s="158"/>
      <c r="I167" s="453"/>
      <c r="J167" s="658" t="str">
        <f>IF(H167="","",VLOOKUP(H167,Datos!$B$2:$C$21,2,FALSE))</f>
        <v/>
      </c>
      <c r="K167" s="385" t="str">
        <f t="shared" si="12"/>
        <v/>
      </c>
      <c r="L167" s="385" t="str">
        <f t="shared" si="13"/>
        <v/>
      </c>
      <c r="M167" s="385" t="str">
        <f t="shared" si="14"/>
        <v/>
      </c>
      <c r="N167" s="385" t="str">
        <f t="shared" si="15"/>
        <v/>
      </c>
      <c r="O167" s="385" t="str">
        <f t="shared" si="16"/>
        <v/>
      </c>
      <c r="P167" s="385" t="str">
        <f t="shared" si="17"/>
        <v/>
      </c>
      <c r="Q167" s="150"/>
      <c r="R167" s="454"/>
      <c r="S167" s="254"/>
    </row>
    <row r="168" spans="1:19" ht="33" customHeight="1" x14ac:dyDescent="0.25">
      <c r="A168" s="46"/>
      <c r="B168" s="143"/>
      <c r="C168" s="327"/>
      <c r="D168" s="978"/>
      <c r="E168" s="979"/>
      <c r="F168" s="144"/>
      <c r="G168" s="143"/>
      <c r="H168" s="158"/>
      <c r="I168" s="453"/>
      <c r="J168" s="658" t="str">
        <f>IF(H168="","",VLOOKUP(H168,Datos!$B$2:$C$21,2,FALSE))</f>
        <v/>
      </c>
      <c r="K168" s="385" t="str">
        <f t="shared" si="12"/>
        <v/>
      </c>
      <c r="L168" s="385" t="str">
        <f t="shared" si="13"/>
        <v/>
      </c>
      <c r="M168" s="385" t="str">
        <f t="shared" si="14"/>
        <v/>
      </c>
      <c r="N168" s="385" t="str">
        <f t="shared" si="15"/>
        <v/>
      </c>
      <c r="O168" s="385" t="str">
        <f t="shared" si="16"/>
        <v/>
      </c>
      <c r="P168" s="385" t="str">
        <f t="shared" si="17"/>
        <v/>
      </c>
      <c r="Q168" s="150"/>
      <c r="R168" s="454"/>
      <c r="S168" s="254"/>
    </row>
    <row r="169" spans="1:19" ht="33" customHeight="1" x14ac:dyDescent="0.25">
      <c r="A169" s="46"/>
      <c r="B169" s="143"/>
      <c r="C169" s="327"/>
      <c r="D169" s="978"/>
      <c r="E169" s="979"/>
      <c r="F169" s="144"/>
      <c r="G169" s="143"/>
      <c r="H169" s="158"/>
      <c r="I169" s="453"/>
      <c r="J169" s="658" t="str">
        <f>IF(H169="","",VLOOKUP(H169,Datos!$B$2:$C$21,2,FALSE))</f>
        <v/>
      </c>
      <c r="K169" s="385" t="str">
        <f t="shared" si="12"/>
        <v/>
      </c>
      <c r="L169" s="385" t="str">
        <f t="shared" si="13"/>
        <v/>
      </c>
      <c r="M169" s="385" t="str">
        <f t="shared" si="14"/>
        <v/>
      </c>
      <c r="N169" s="385" t="str">
        <f t="shared" si="15"/>
        <v/>
      </c>
      <c r="O169" s="385" t="str">
        <f t="shared" si="16"/>
        <v/>
      </c>
      <c r="P169" s="385" t="str">
        <f t="shared" si="17"/>
        <v/>
      </c>
      <c r="Q169" s="150"/>
      <c r="R169" s="454"/>
      <c r="S169" s="254"/>
    </row>
    <row r="170" spans="1:19" ht="33" customHeight="1" x14ac:dyDescent="0.25">
      <c r="A170" s="46"/>
      <c r="B170" s="143"/>
      <c r="C170" s="327"/>
      <c r="D170" s="978"/>
      <c r="E170" s="979"/>
      <c r="F170" s="144"/>
      <c r="G170" s="143"/>
      <c r="H170" s="158"/>
      <c r="I170" s="453"/>
      <c r="J170" s="658" t="str">
        <f>IF(H170="","",VLOOKUP(H170,Datos!$B$2:$C$21,2,FALSE))</f>
        <v/>
      </c>
      <c r="K170" s="385" t="str">
        <f t="shared" si="12"/>
        <v/>
      </c>
      <c r="L170" s="385" t="str">
        <f t="shared" si="13"/>
        <v/>
      </c>
      <c r="M170" s="385" t="str">
        <f t="shared" si="14"/>
        <v/>
      </c>
      <c r="N170" s="385" t="str">
        <f t="shared" si="15"/>
        <v/>
      </c>
      <c r="O170" s="385" t="str">
        <f t="shared" si="16"/>
        <v/>
      </c>
      <c r="P170" s="385" t="str">
        <f t="shared" si="17"/>
        <v/>
      </c>
      <c r="Q170" s="150"/>
      <c r="R170" s="454"/>
      <c r="S170" s="254"/>
    </row>
    <row r="171" spans="1:19" ht="33" customHeight="1" x14ac:dyDescent="0.25">
      <c r="A171" s="46"/>
      <c r="B171" s="143"/>
      <c r="C171" s="327"/>
      <c r="D171" s="978"/>
      <c r="E171" s="979"/>
      <c r="F171" s="144"/>
      <c r="G171" s="143"/>
      <c r="H171" s="158"/>
      <c r="I171" s="453"/>
      <c r="J171" s="658" t="str">
        <f>IF(H171="","",VLOOKUP(H171,Datos!$B$2:$C$21,2,FALSE))</f>
        <v/>
      </c>
      <c r="K171" s="385" t="str">
        <f t="shared" si="12"/>
        <v/>
      </c>
      <c r="L171" s="385" t="str">
        <f t="shared" si="13"/>
        <v/>
      </c>
      <c r="M171" s="385" t="str">
        <f t="shared" si="14"/>
        <v/>
      </c>
      <c r="N171" s="385" t="str">
        <f t="shared" si="15"/>
        <v/>
      </c>
      <c r="O171" s="385" t="str">
        <f t="shared" si="16"/>
        <v/>
      </c>
      <c r="P171" s="385" t="str">
        <f t="shared" si="17"/>
        <v/>
      </c>
      <c r="Q171" s="150"/>
      <c r="R171" s="454"/>
      <c r="S171" s="254"/>
    </row>
    <row r="172" spans="1:19" ht="33" customHeight="1" x14ac:dyDescent="0.25">
      <c r="A172" s="46"/>
      <c r="B172" s="143"/>
      <c r="C172" s="327"/>
      <c r="D172" s="978"/>
      <c r="E172" s="979"/>
      <c r="F172" s="144"/>
      <c r="G172" s="143"/>
      <c r="H172" s="158"/>
      <c r="I172" s="453"/>
      <c r="J172" s="658" t="str">
        <f>IF(H172="","",VLOOKUP(H172,Datos!$B$2:$C$21,2,FALSE))</f>
        <v/>
      </c>
      <c r="K172" s="385" t="str">
        <f t="shared" si="12"/>
        <v/>
      </c>
      <c r="L172" s="385" t="str">
        <f t="shared" si="13"/>
        <v/>
      </c>
      <c r="M172" s="385" t="str">
        <f t="shared" si="14"/>
        <v/>
      </c>
      <c r="N172" s="385" t="str">
        <f t="shared" si="15"/>
        <v/>
      </c>
      <c r="O172" s="385" t="str">
        <f t="shared" si="16"/>
        <v/>
      </c>
      <c r="P172" s="385" t="str">
        <f t="shared" si="17"/>
        <v/>
      </c>
      <c r="Q172" s="150"/>
      <c r="R172" s="454"/>
      <c r="S172" s="254"/>
    </row>
    <row r="173" spans="1:19" ht="33" customHeight="1" x14ac:dyDescent="0.25">
      <c r="A173" s="46"/>
      <c r="B173" s="143"/>
      <c r="C173" s="327"/>
      <c r="D173" s="978"/>
      <c r="E173" s="979"/>
      <c r="F173" s="144"/>
      <c r="G173" s="143"/>
      <c r="H173" s="158"/>
      <c r="I173" s="453"/>
      <c r="J173" s="658" t="str">
        <f>IF(H173="","",VLOOKUP(H173,Datos!$B$2:$C$21,2,FALSE))</f>
        <v/>
      </c>
      <c r="K173" s="385" t="str">
        <f t="shared" si="12"/>
        <v/>
      </c>
      <c r="L173" s="385" t="str">
        <f t="shared" si="13"/>
        <v/>
      </c>
      <c r="M173" s="385" t="str">
        <f t="shared" si="14"/>
        <v/>
      </c>
      <c r="N173" s="385" t="str">
        <f t="shared" si="15"/>
        <v/>
      </c>
      <c r="O173" s="385" t="str">
        <f t="shared" si="16"/>
        <v/>
      </c>
      <c r="P173" s="385" t="str">
        <f t="shared" si="17"/>
        <v/>
      </c>
      <c r="Q173" s="150"/>
      <c r="R173" s="454"/>
      <c r="S173" s="254"/>
    </row>
    <row r="174" spans="1:19" ht="33" customHeight="1" x14ac:dyDescent="0.25">
      <c r="A174" s="46"/>
      <c r="B174" s="143"/>
      <c r="C174" s="327"/>
      <c r="D174" s="978"/>
      <c r="E174" s="979"/>
      <c r="F174" s="144"/>
      <c r="G174" s="143"/>
      <c r="H174" s="158"/>
      <c r="I174" s="453"/>
      <c r="J174" s="658" t="str">
        <f>IF(H174="","",VLOOKUP(H174,Datos!$B$2:$C$21,2,FALSE))</f>
        <v/>
      </c>
      <c r="K174" s="385" t="str">
        <f t="shared" si="12"/>
        <v/>
      </c>
      <c r="L174" s="385" t="str">
        <f t="shared" si="13"/>
        <v/>
      </c>
      <c r="M174" s="385" t="str">
        <f t="shared" si="14"/>
        <v/>
      </c>
      <c r="N174" s="385" t="str">
        <f t="shared" si="15"/>
        <v/>
      </c>
      <c r="O174" s="385" t="str">
        <f t="shared" si="16"/>
        <v/>
      </c>
      <c r="P174" s="385" t="str">
        <f t="shared" si="17"/>
        <v/>
      </c>
      <c r="Q174" s="150"/>
      <c r="R174" s="454"/>
      <c r="S174" s="254"/>
    </row>
    <row r="175" spans="1:19" ht="33" customHeight="1" x14ac:dyDescent="0.25">
      <c r="A175" s="46"/>
      <c r="B175" s="143"/>
      <c r="C175" s="327"/>
      <c r="D175" s="978"/>
      <c r="E175" s="979"/>
      <c r="F175" s="144"/>
      <c r="G175" s="143"/>
      <c r="H175" s="158"/>
      <c r="I175" s="453"/>
      <c r="J175" s="658" t="str">
        <f>IF(H175="","",VLOOKUP(H175,Datos!$B$2:$C$21,2,FALSE))</f>
        <v/>
      </c>
      <c r="K175" s="385" t="str">
        <f t="shared" si="12"/>
        <v/>
      </c>
      <c r="L175" s="385" t="str">
        <f t="shared" si="13"/>
        <v/>
      </c>
      <c r="M175" s="385" t="str">
        <f t="shared" si="14"/>
        <v/>
      </c>
      <c r="N175" s="385" t="str">
        <f t="shared" si="15"/>
        <v/>
      </c>
      <c r="O175" s="385" t="str">
        <f t="shared" si="16"/>
        <v/>
      </c>
      <c r="P175" s="385" t="str">
        <f t="shared" si="17"/>
        <v/>
      </c>
      <c r="Q175" s="150"/>
      <c r="R175" s="454"/>
      <c r="S175" s="254"/>
    </row>
    <row r="176" spans="1:19" ht="33" customHeight="1" x14ac:dyDescent="0.25">
      <c r="A176" s="46"/>
      <c r="B176" s="143"/>
      <c r="C176" s="327"/>
      <c r="D176" s="978"/>
      <c r="E176" s="979"/>
      <c r="F176" s="144"/>
      <c r="G176" s="143"/>
      <c r="H176" s="158"/>
      <c r="I176" s="453"/>
      <c r="J176" s="658" t="str">
        <f>IF(H176="","",VLOOKUP(H176,Datos!$B$2:$C$21,2,FALSE))</f>
        <v/>
      </c>
      <c r="K176" s="385" t="str">
        <f t="shared" si="12"/>
        <v/>
      </c>
      <c r="L176" s="385" t="str">
        <f t="shared" si="13"/>
        <v/>
      </c>
      <c r="M176" s="385" t="str">
        <f t="shared" si="14"/>
        <v/>
      </c>
      <c r="N176" s="385" t="str">
        <f t="shared" si="15"/>
        <v/>
      </c>
      <c r="O176" s="385" t="str">
        <f t="shared" si="16"/>
        <v/>
      </c>
      <c r="P176" s="385" t="str">
        <f t="shared" si="17"/>
        <v/>
      </c>
      <c r="Q176" s="150"/>
      <c r="R176" s="454"/>
      <c r="S176" s="254"/>
    </row>
    <row r="177" spans="1:19" ht="33" customHeight="1" x14ac:dyDescent="0.25">
      <c r="A177" s="46"/>
      <c r="B177" s="143"/>
      <c r="C177" s="327"/>
      <c r="D177" s="978"/>
      <c r="E177" s="979"/>
      <c r="F177" s="144"/>
      <c r="G177" s="143"/>
      <c r="H177" s="158"/>
      <c r="I177" s="453"/>
      <c r="J177" s="658" t="str">
        <f>IF(H177="","",VLOOKUP(H177,Datos!$B$2:$C$21,2,FALSE))</f>
        <v/>
      </c>
      <c r="K177" s="385" t="str">
        <f t="shared" si="12"/>
        <v/>
      </c>
      <c r="L177" s="385" t="str">
        <f t="shared" si="13"/>
        <v/>
      </c>
      <c r="M177" s="385" t="str">
        <f t="shared" si="14"/>
        <v/>
      </c>
      <c r="N177" s="385" t="str">
        <f t="shared" si="15"/>
        <v/>
      </c>
      <c r="O177" s="385" t="str">
        <f t="shared" si="16"/>
        <v/>
      </c>
      <c r="P177" s="385" t="str">
        <f t="shared" si="17"/>
        <v/>
      </c>
      <c r="Q177" s="150"/>
      <c r="R177" s="454"/>
      <c r="S177" s="254"/>
    </row>
    <row r="178" spans="1:19" ht="33" customHeight="1" x14ac:dyDescent="0.25">
      <c r="A178" s="46"/>
      <c r="B178" s="143"/>
      <c r="C178" s="327"/>
      <c r="D178" s="978"/>
      <c r="E178" s="979"/>
      <c r="F178" s="144"/>
      <c r="G178" s="143"/>
      <c r="H178" s="158"/>
      <c r="I178" s="453"/>
      <c r="J178" s="658" t="str">
        <f>IF(H178="","",VLOOKUP(H178,Datos!$B$2:$C$21,2,FALSE))</f>
        <v/>
      </c>
      <c r="K178" s="385" t="str">
        <f t="shared" si="12"/>
        <v/>
      </c>
      <c r="L178" s="385" t="str">
        <f t="shared" si="13"/>
        <v/>
      </c>
      <c r="M178" s="385" t="str">
        <f t="shared" si="14"/>
        <v/>
      </c>
      <c r="N178" s="385" t="str">
        <f t="shared" si="15"/>
        <v/>
      </c>
      <c r="O178" s="385" t="str">
        <f t="shared" si="16"/>
        <v/>
      </c>
      <c r="P178" s="385" t="str">
        <f t="shared" si="17"/>
        <v/>
      </c>
      <c r="Q178" s="150"/>
      <c r="R178" s="454"/>
      <c r="S178" s="254"/>
    </row>
    <row r="179" spans="1:19" ht="33" customHeight="1" x14ac:dyDescent="0.25">
      <c r="A179" s="46"/>
      <c r="B179" s="143"/>
      <c r="C179" s="327"/>
      <c r="D179" s="978"/>
      <c r="E179" s="979"/>
      <c r="F179" s="144"/>
      <c r="G179" s="143"/>
      <c r="H179" s="158"/>
      <c r="I179" s="453"/>
      <c r="J179" s="658" t="str">
        <f>IF(H179="","",VLOOKUP(H179,Datos!$B$2:$C$21,2,FALSE))</f>
        <v/>
      </c>
      <c r="K179" s="385" t="str">
        <f t="shared" si="12"/>
        <v/>
      </c>
      <c r="L179" s="385" t="str">
        <f t="shared" si="13"/>
        <v/>
      </c>
      <c r="M179" s="385" t="str">
        <f t="shared" si="14"/>
        <v/>
      </c>
      <c r="N179" s="385" t="str">
        <f t="shared" si="15"/>
        <v/>
      </c>
      <c r="O179" s="385" t="str">
        <f t="shared" si="16"/>
        <v/>
      </c>
      <c r="P179" s="385" t="str">
        <f t="shared" si="17"/>
        <v/>
      </c>
      <c r="Q179" s="150"/>
      <c r="R179" s="454"/>
      <c r="S179" s="254"/>
    </row>
    <row r="180" spans="1:19" ht="33" customHeight="1" x14ac:dyDescent="0.25">
      <c r="A180" s="46"/>
      <c r="B180" s="143"/>
      <c r="C180" s="327"/>
      <c r="D180" s="978"/>
      <c r="E180" s="979"/>
      <c r="F180" s="144"/>
      <c r="G180" s="143"/>
      <c r="H180" s="158"/>
      <c r="I180" s="453"/>
      <c r="J180" s="658" t="str">
        <f>IF(H180="","",VLOOKUP(H180,Datos!$B$2:$C$21,2,FALSE))</f>
        <v/>
      </c>
      <c r="K180" s="385" t="str">
        <f t="shared" si="12"/>
        <v/>
      </c>
      <c r="L180" s="385" t="str">
        <f t="shared" si="13"/>
        <v/>
      </c>
      <c r="M180" s="385" t="str">
        <f t="shared" si="14"/>
        <v/>
      </c>
      <c r="N180" s="385" t="str">
        <f t="shared" si="15"/>
        <v/>
      </c>
      <c r="O180" s="385" t="str">
        <f t="shared" si="16"/>
        <v/>
      </c>
      <c r="P180" s="385" t="str">
        <f t="shared" si="17"/>
        <v/>
      </c>
      <c r="Q180" s="150"/>
      <c r="R180" s="454"/>
      <c r="S180" s="254"/>
    </row>
    <row r="181" spans="1:19" ht="33" customHeight="1" x14ac:dyDescent="0.25">
      <c r="A181" s="46"/>
      <c r="B181" s="143"/>
      <c r="C181" s="327"/>
      <c r="D181" s="978"/>
      <c r="E181" s="979"/>
      <c r="F181" s="144"/>
      <c r="G181" s="143"/>
      <c r="H181" s="158"/>
      <c r="I181" s="453"/>
      <c r="J181" s="658" t="str">
        <f>IF(H181="","",VLOOKUP(H181,Datos!$B$2:$C$21,2,FALSE))</f>
        <v/>
      </c>
      <c r="K181" s="385" t="str">
        <f t="shared" si="12"/>
        <v/>
      </c>
      <c r="L181" s="385" t="str">
        <f t="shared" si="13"/>
        <v/>
      </c>
      <c r="M181" s="385" t="str">
        <f t="shared" si="14"/>
        <v/>
      </c>
      <c r="N181" s="385" t="str">
        <f t="shared" si="15"/>
        <v/>
      </c>
      <c r="O181" s="385" t="str">
        <f t="shared" si="16"/>
        <v/>
      </c>
      <c r="P181" s="385" t="str">
        <f t="shared" si="17"/>
        <v/>
      </c>
      <c r="Q181" s="150"/>
      <c r="R181" s="454"/>
      <c r="S181" s="254"/>
    </row>
    <row r="182" spans="1:19" ht="33" customHeight="1" x14ac:dyDescent="0.25">
      <c r="A182" s="46"/>
      <c r="B182" s="143"/>
      <c r="C182" s="327"/>
      <c r="D182" s="978"/>
      <c r="E182" s="979"/>
      <c r="F182" s="144"/>
      <c r="G182" s="143"/>
      <c r="H182" s="158"/>
      <c r="I182" s="453"/>
      <c r="J182" s="658" t="str">
        <f>IF(H182="","",VLOOKUP(H182,Datos!$B$2:$C$21,2,FALSE))</f>
        <v/>
      </c>
      <c r="K182" s="385" t="str">
        <f t="shared" si="12"/>
        <v/>
      </c>
      <c r="L182" s="385" t="str">
        <f t="shared" si="13"/>
        <v/>
      </c>
      <c r="M182" s="385" t="str">
        <f t="shared" si="14"/>
        <v/>
      </c>
      <c r="N182" s="385" t="str">
        <f t="shared" si="15"/>
        <v/>
      </c>
      <c r="O182" s="385" t="str">
        <f t="shared" si="16"/>
        <v/>
      </c>
      <c r="P182" s="385" t="str">
        <f t="shared" si="17"/>
        <v/>
      </c>
      <c r="Q182" s="150"/>
      <c r="R182" s="454"/>
      <c r="S182" s="254"/>
    </row>
    <row r="183" spans="1:19" ht="33" customHeight="1" x14ac:dyDescent="0.25">
      <c r="A183" s="46"/>
      <c r="B183" s="143"/>
      <c r="C183" s="327"/>
      <c r="D183" s="978"/>
      <c r="E183" s="979"/>
      <c r="F183" s="144"/>
      <c r="G183" s="143"/>
      <c r="H183" s="158"/>
      <c r="I183" s="453"/>
      <c r="J183" s="658" t="str">
        <f>IF(H183="","",VLOOKUP(H183,Datos!$B$2:$C$21,2,FALSE))</f>
        <v/>
      </c>
      <c r="K183" s="385" t="str">
        <f t="shared" si="12"/>
        <v/>
      </c>
      <c r="L183" s="385" t="str">
        <f t="shared" si="13"/>
        <v/>
      </c>
      <c r="M183" s="385" t="str">
        <f t="shared" si="14"/>
        <v/>
      </c>
      <c r="N183" s="385" t="str">
        <f t="shared" si="15"/>
        <v/>
      </c>
      <c r="O183" s="385" t="str">
        <f t="shared" si="16"/>
        <v/>
      </c>
      <c r="P183" s="385" t="str">
        <f t="shared" si="17"/>
        <v/>
      </c>
      <c r="Q183" s="150"/>
      <c r="R183" s="454"/>
      <c r="S183" s="254"/>
    </row>
    <row r="184" spans="1:19" ht="33" customHeight="1" x14ac:dyDescent="0.25">
      <c r="A184" s="46"/>
      <c r="B184" s="143"/>
      <c r="C184" s="327"/>
      <c r="D184" s="978"/>
      <c r="E184" s="979"/>
      <c r="F184" s="144"/>
      <c r="G184" s="143"/>
      <c r="H184" s="158"/>
      <c r="I184" s="453"/>
      <c r="J184" s="658" t="str">
        <f>IF(H184="","",VLOOKUP(H184,Datos!$B$2:$C$21,2,FALSE))</f>
        <v/>
      </c>
      <c r="K184" s="385" t="str">
        <f t="shared" si="12"/>
        <v/>
      </c>
      <c r="L184" s="385" t="str">
        <f t="shared" si="13"/>
        <v/>
      </c>
      <c r="M184" s="385" t="str">
        <f t="shared" si="14"/>
        <v/>
      </c>
      <c r="N184" s="385" t="str">
        <f t="shared" si="15"/>
        <v/>
      </c>
      <c r="O184" s="385" t="str">
        <f t="shared" si="16"/>
        <v/>
      </c>
      <c r="P184" s="385" t="str">
        <f t="shared" si="17"/>
        <v/>
      </c>
      <c r="Q184" s="150"/>
      <c r="R184" s="454"/>
      <c r="S184" s="254"/>
    </row>
    <row r="185" spans="1:19" ht="33" customHeight="1" x14ac:dyDescent="0.25">
      <c r="A185" s="46"/>
      <c r="B185" s="143"/>
      <c r="C185" s="327"/>
      <c r="D185" s="978"/>
      <c r="E185" s="979"/>
      <c r="F185" s="144"/>
      <c r="G185" s="143"/>
      <c r="H185" s="158"/>
      <c r="I185" s="453"/>
      <c r="J185" s="658" t="str">
        <f>IF(H185="","",VLOOKUP(H185,Datos!$B$2:$C$21,2,FALSE))</f>
        <v/>
      </c>
      <c r="K185" s="385" t="str">
        <f t="shared" si="12"/>
        <v/>
      </c>
      <c r="L185" s="385" t="str">
        <f t="shared" si="13"/>
        <v/>
      </c>
      <c r="M185" s="385" t="str">
        <f t="shared" si="14"/>
        <v/>
      </c>
      <c r="N185" s="385" t="str">
        <f t="shared" si="15"/>
        <v/>
      </c>
      <c r="O185" s="385" t="str">
        <f t="shared" si="16"/>
        <v/>
      </c>
      <c r="P185" s="385" t="str">
        <f t="shared" si="17"/>
        <v/>
      </c>
      <c r="Q185" s="150"/>
      <c r="R185" s="454"/>
      <c r="S185" s="254"/>
    </row>
    <row r="186" spans="1:19" ht="33" customHeight="1" x14ac:dyDescent="0.25">
      <c r="A186" s="46"/>
      <c r="B186" s="143"/>
      <c r="C186" s="327"/>
      <c r="D186" s="978"/>
      <c r="E186" s="979"/>
      <c r="F186" s="144"/>
      <c r="G186" s="143"/>
      <c r="H186" s="158"/>
      <c r="I186" s="453"/>
      <c r="J186" s="658" t="str">
        <f>IF(H186="","",VLOOKUP(H186,Datos!$B$2:$C$21,2,FALSE))</f>
        <v/>
      </c>
      <c r="K186" s="385" t="str">
        <f t="shared" si="12"/>
        <v/>
      </c>
      <c r="L186" s="385" t="str">
        <f t="shared" si="13"/>
        <v/>
      </c>
      <c r="M186" s="385" t="str">
        <f t="shared" si="14"/>
        <v/>
      </c>
      <c r="N186" s="385" t="str">
        <f t="shared" si="15"/>
        <v/>
      </c>
      <c r="O186" s="385" t="str">
        <f t="shared" si="16"/>
        <v/>
      </c>
      <c r="P186" s="385" t="str">
        <f t="shared" si="17"/>
        <v/>
      </c>
      <c r="Q186" s="150"/>
      <c r="R186" s="454"/>
      <c r="S186" s="254"/>
    </row>
    <row r="187" spans="1:19" ht="33" customHeight="1" x14ac:dyDescent="0.25">
      <c r="A187" s="46"/>
      <c r="B187" s="143"/>
      <c r="C187" s="327"/>
      <c r="D187" s="978"/>
      <c r="E187" s="979"/>
      <c r="F187" s="144"/>
      <c r="G187" s="143"/>
      <c r="H187" s="158"/>
      <c r="I187" s="453"/>
      <c r="J187" s="658" t="str">
        <f>IF(H187="","",VLOOKUP(H187,Datos!$B$2:$C$21,2,FALSE))</f>
        <v/>
      </c>
      <c r="K187" s="385" t="str">
        <f t="shared" si="12"/>
        <v/>
      </c>
      <c r="L187" s="385" t="str">
        <f t="shared" si="13"/>
        <v/>
      </c>
      <c r="M187" s="385" t="str">
        <f t="shared" si="14"/>
        <v/>
      </c>
      <c r="N187" s="385" t="str">
        <f t="shared" si="15"/>
        <v/>
      </c>
      <c r="O187" s="385" t="str">
        <f t="shared" si="16"/>
        <v/>
      </c>
      <c r="P187" s="385" t="str">
        <f t="shared" si="17"/>
        <v/>
      </c>
      <c r="Q187" s="150"/>
      <c r="R187" s="454"/>
      <c r="S187" s="254"/>
    </row>
    <row r="188" spans="1:19" ht="33" customHeight="1" x14ac:dyDescent="0.25">
      <c r="A188" s="46"/>
      <c r="B188" s="143"/>
      <c r="C188" s="327"/>
      <c r="D188" s="978"/>
      <c r="E188" s="979"/>
      <c r="F188" s="144"/>
      <c r="G188" s="143"/>
      <c r="H188" s="158"/>
      <c r="I188" s="453"/>
      <c r="J188" s="658" t="str">
        <f>IF(H188="","",VLOOKUP(H188,Datos!$B$2:$C$21,2,FALSE))</f>
        <v/>
      </c>
      <c r="K188" s="385" t="str">
        <f t="shared" si="12"/>
        <v/>
      </c>
      <c r="L188" s="385" t="str">
        <f t="shared" si="13"/>
        <v/>
      </c>
      <c r="M188" s="385" t="str">
        <f t="shared" si="14"/>
        <v/>
      </c>
      <c r="N188" s="385" t="str">
        <f t="shared" si="15"/>
        <v/>
      </c>
      <c r="O188" s="385" t="str">
        <f t="shared" si="16"/>
        <v/>
      </c>
      <c r="P188" s="385" t="str">
        <f t="shared" si="17"/>
        <v/>
      </c>
      <c r="Q188" s="150"/>
      <c r="R188" s="454"/>
      <c r="S188" s="254"/>
    </row>
    <row r="189" spans="1:19" ht="33" customHeight="1" x14ac:dyDescent="0.25">
      <c r="A189" s="46"/>
      <c r="B189" s="143"/>
      <c r="C189" s="327"/>
      <c r="D189" s="978"/>
      <c r="E189" s="979"/>
      <c r="F189" s="144"/>
      <c r="G189" s="143"/>
      <c r="H189" s="158"/>
      <c r="I189" s="453"/>
      <c r="J189" s="658" t="str">
        <f>IF(H189="","",VLOOKUP(H189,Datos!$B$2:$C$21,2,FALSE))</f>
        <v/>
      </c>
      <c r="K189" s="385" t="str">
        <f t="shared" si="12"/>
        <v/>
      </c>
      <c r="L189" s="385" t="str">
        <f t="shared" si="13"/>
        <v/>
      </c>
      <c r="M189" s="385" t="str">
        <f t="shared" si="14"/>
        <v/>
      </c>
      <c r="N189" s="385" t="str">
        <f t="shared" si="15"/>
        <v/>
      </c>
      <c r="O189" s="385" t="str">
        <f t="shared" si="16"/>
        <v/>
      </c>
      <c r="P189" s="385" t="str">
        <f t="shared" si="17"/>
        <v/>
      </c>
      <c r="Q189" s="150"/>
      <c r="R189" s="454"/>
      <c r="S189" s="254"/>
    </row>
    <row r="190" spans="1:19" ht="33" customHeight="1" x14ac:dyDescent="0.25">
      <c r="A190" s="46"/>
      <c r="B190" s="143"/>
      <c r="C190" s="327"/>
      <c r="D190" s="978"/>
      <c r="E190" s="979"/>
      <c r="F190" s="144"/>
      <c r="G190" s="143"/>
      <c r="H190" s="158"/>
      <c r="I190" s="453"/>
      <c r="J190" s="658" t="str">
        <f>IF(H190="","",VLOOKUP(H190,Datos!$B$2:$C$21,2,FALSE))</f>
        <v/>
      </c>
      <c r="K190" s="385" t="str">
        <f t="shared" si="12"/>
        <v/>
      </c>
      <c r="L190" s="385" t="str">
        <f t="shared" si="13"/>
        <v/>
      </c>
      <c r="M190" s="385" t="str">
        <f t="shared" si="14"/>
        <v/>
      </c>
      <c r="N190" s="385" t="str">
        <f t="shared" si="15"/>
        <v/>
      </c>
      <c r="O190" s="385" t="str">
        <f t="shared" si="16"/>
        <v/>
      </c>
      <c r="P190" s="385" t="str">
        <f t="shared" si="17"/>
        <v/>
      </c>
      <c r="Q190" s="150"/>
      <c r="R190" s="454"/>
      <c r="S190" s="254"/>
    </row>
    <row r="191" spans="1:19" ht="33" customHeight="1" x14ac:dyDescent="0.25">
      <c r="A191" s="46"/>
      <c r="B191" s="143"/>
      <c r="C191" s="327"/>
      <c r="D191" s="978"/>
      <c r="E191" s="979"/>
      <c r="F191" s="144"/>
      <c r="G191" s="143"/>
      <c r="H191" s="158"/>
      <c r="I191" s="453"/>
      <c r="J191" s="658" t="str">
        <f>IF(H191="","",VLOOKUP(H191,Datos!$B$2:$C$21,2,FALSE))</f>
        <v/>
      </c>
      <c r="K191" s="385" t="str">
        <f t="shared" si="12"/>
        <v/>
      </c>
      <c r="L191" s="385" t="str">
        <f t="shared" si="13"/>
        <v/>
      </c>
      <c r="M191" s="385" t="str">
        <f t="shared" si="14"/>
        <v/>
      </c>
      <c r="N191" s="385" t="str">
        <f t="shared" si="15"/>
        <v/>
      </c>
      <c r="O191" s="385" t="str">
        <f t="shared" si="16"/>
        <v/>
      </c>
      <c r="P191" s="385" t="str">
        <f t="shared" si="17"/>
        <v/>
      </c>
      <c r="Q191" s="150"/>
      <c r="R191" s="454"/>
      <c r="S191" s="254"/>
    </row>
    <row r="192" spans="1:19" ht="33" customHeight="1" x14ac:dyDescent="0.25">
      <c r="A192" s="46"/>
      <c r="B192" s="143"/>
      <c r="C192" s="327"/>
      <c r="D192" s="978"/>
      <c r="E192" s="979"/>
      <c r="F192" s="144"/>
      <c r="G192" s="143"/>
      <c r="H192" s="158"/>
      <c r="I192" s="453"/>
      <c r="J192" s="658" t="str">
        <f>IF(H192="","",VLOOKUP(H192,Datos!$B$2:$C$21,2,FALSE))</f>
        <v/>
      </c>
      <c r="K192" s="385" t="str">
        <f t="shared" si="12"/>
        <v/>
      </c>
      <c r="L192" s="385" t="str">
        <f t="shared" si="13"/>
        <v/>
      </c>
      <c r="M192" s="385" t="str">
        <f t="shared" si="14"/>
        <v/>
      </c>
      <c r="N192" s="385" t="str">
        <f t="shared" si="15"/>
        <v/>
      </c>
      <c r="O192" s="385" t="str">
        <f t="shared" si="16"/>
        <v/>
      </c>
      <c r="P192" s="385" t="str">
        <f t="shared" si="17"/>
        <v/>
      </c>
      <c r="Q192" s="150"/>
      <c r="R192" s="454"/>
      <c r="S192" s="254"/>
    </row>
    <row r="193" spans="1:19" ht="33" customHeight="1" x14ac:dyDescent="0.25">
      <c r="A193" s="46"/>
      <c r="B193" s="143"/>
      <c r="C193" s="327"/>
      <c r="D193" s="978"/>
      <c r="E193" s="979"/>
      <c r="F193" s="144"/>
      <c r="G193" s="143"/>
      <c r="H193" s="158"/>
      <c r="I193" s="453"/>
      <c r="J193" s="658" t="str">
        <f>IF(H193="","",VLOOKUP(H193,Datos!$B$2:$C$21,2,FALSE))</f>
        <v/>
      </c>
      <c r="K193" s="385" t="str">
        <f t="shared" si="12"/>
        <v/>
      </c>
      <c r="L193" s="385" t="str">
        <f t="shared" si="13"/>
        <v/>
      </c>
      <c r="M193" s="385" t="str">
        <f t="shared" si="14"/>
        <v/>
      </c>
      <c r="N193" s="385" t="str">
        <f t="shared" si="15"/>
        <v/>
      </c>
      <c r="O193" s="385" t="str">
        <f t="shared" si="16"/>
        <v/>
      </c>
      <c r="P193" s="385" t="str">
        <f t="shared" si="17"/>
        <v/>
      </c>
      <c r="Q193" s="150"/>
      <c r="R193" s="454"/>
      <c r="S193" s="254"/>
    </row>
    <row r="194" spans="1:19" ht="33" customHeight="1" x14ac:dyDescent="0.25">
      <c r="A194" s="46"/>
      <c r="B194" s="143"/>
      <c r="C194" s="327"/>
      <c r="D194" s="978"/>
      <c r="E194" s="979"/>
      <c r="F194" s="144"/>
      <c r="G194" s="143"/>
      <c r="H194" s="158"/>
      <c r="I194" s="453"/>
      <c r="J194" s="658" t="str">
        <f>IF(H194="","",VLOOKUP(H194,Datos!$B$2:$C$21,2,FALSE))</f>
        <v/>
      </c>
      <c r="K194" s="385" t="str">
        <f t="shared" si="12"/>
        <v/>
      </c>
      <c r="L194" s="385" t="str">
        <f t="shared" si="13"/>
        <v/>
      </c>
      <c r="M194" s="385" t="str">
        <f t="shared" si="14"/>
        <v/>
      </c>
      <c r="N194" s="385" t="str">
        <f t="shared" si="15"/>
        <v/>
      </c>
      <c r="O194" s="385" t="str">
        <f t="shared" si="16"/>
        <v/>
      </c>
      <c r="P194" s="385" t="str">
        <f t="shared" si="17"/>
        <v/>
      </c>
      <c r="Q194" s="150"/>
      <c r="R194" s="454"/>
      <c r="S194" s="254"/>
    </row>
    <row r="195" spans="1:19" ht="33" customHeight="1" x14ac:dyDescent="0.25">
      <c r="A195" s="46"/>
      <c r="B195" s="143"/>
      <c r="C195" s="327"/>
      <c r="D195" s="978"/>
      <c r="E195" s="979"/>
      <c r="F195" s="144"/>
      <c r="G195" s="143"/>
      <c r="H195" s="158"/>
      <c r="I195" s="453"/>
      <c r="J195" s="658" t="str">
        <f>IF(H195="","",VLOOKUP(H195,Datos!$B$2:$C$21,2,FALSE))</f>
        <v/>
      </c>
      <c r="K195" s="385" t="str">
        <f t="shared" si="12"/>
        <v/>
      </c>
      <c r="L195" s="385" t="str">
        <f t="shared" si="13"/>
        <v/>
      </c>
      <c r="M195" s="385" t="str">
        <f t="shared" si="14"/>
        <v/>
      </c>
      <c r="N195" s="385" t="str">
        <f t="shared" si="15"/>
        <v/>
      </c>
      <c r="O195" s="385" t="str">
        <f t="shared" si="16"/>
        <v/>
      </c>
      <c r="P195" s="385" t="str">
        <f t="shared" si="17"/>
        <v/>
      </c>
      <c r="Q195" s="150"/>
      <c r="R195" s="454"/>
      <c r="S195" s="254"/>
    </row>
    <row r="196" spans="1:19" ht="33" customHeight="1" x14ac:dyDescent="0.25">
      <c r="A196" s="46"/>
      <c r="B196" s="143"/>
      <c r="C196" s="327"/>
      <c r="D196" s="978"/>
      <c r="E196" s="979"/>
      <c r="F196" s="144"/>
      <c r="G196" s="143"/>
      <c r="H196" s="158"/>
      <c r="I196" s="453"/>
      <c r="J196" s="658" t="str">
        <f>IF(H196="","",VLOOKUP(H196,Datos!$B$2:$C$21,2,FALSE))</f>
        <v/>
      </c>
      <c r="K196" s="385" t="str">
        <f t="shared" si="12"/>
        <v/>
      </c>
      <c r="L196" s="385" t="str">
        <f t="shared" si="13"/>
        <v/>
      </c>
      <c r="M196" s="385" t="str">
        <f t="shared" si="14"/>
        <v/>
      </c>
      <c r="N196" s="385" t="str">
        <f t="shared" si="15"/>
        <v/>
      </c>
      <c r="O196" s="385" t="str">
        <f t="shared" si="16"/>
        <v/>
      </c>
      <c r="P196" s="385" t="str">
        <f t="shared" si="17"/>
        <v/>
      </c>
      <c r="Q196" s="150"/>
      <c r="R196" s="454"/>
      <c r="S196" s="254"/>
    </row>
    <row r="197" spans="1:19" ht="33" customHeight="1" x14ac:dyDescent="0.25">
      <c r="A197" s="46"/>
      <c r="B197" s="143"/>
      <c r="C197" s="327"/>
      <c r="D197" s="978"/>
      <c r="E197" s="979"/>
      <c r="F197" s="144"/>
      <c r="G197" s="143"/>
      <c r="H197" s="158"/>
      <c r="I197" s="453"/>
      <c r="J197" s="658" t="str">
        <f>IF(H197="","",VLOOKUP(H197,Datos!$B$2:$C$21,2,FALSE))</f>
        <v/>
      </c>
      <c r="K197" s="385" t="str">
        <f t="shared" si="12"/>
        <v/>
      </c>
      <c r="L197" s="385" t="str">
        <f t="shared" si="13"/>
        <v/>
      </c>
      <c r="M197" s="385" t="str">
        <f t="shared" si="14"/>
        <v/>
      </c>
      <c r="N197" s="385" t="str">
        <f t="shared" si="15"/>
        <v/>
      </c>
      <c r="O197" s="385" t="str">
        <f t="shared" si="16"/>
        <v/>
      </c>
      <c r="P197" s="385" t="str">
        <f t="shared" si="17"/>
        <v/>
      </c>
      <c r="Q197" s="150"/>
      <c r="R197" s="454"/>
      <c r="S197" s="254"/>
    </row>
    <row r="198" spans="1:19" ht="33" customHeight="1" x14ac:dyDescent="0.25">
      <c r="A198" s="46"/>
      <c r="B198" s="143"/>
      <c r="C198" s="327"/>
      <c r="D198" s="978"/>
      <c r="E198" s="979"/>
      <c r="F198" s="144"/>
      <c r="G198" s="143"/>
      <c r="H198" s="158"/>
      <c r="I198" s="453"/>
      <c r="J198" s="658" t="str">
        <f>IF(H198="","",VLOOKUP(H198,Datos!$B$2:$C$21,2,FALSE))</f>
        <v/>
      </c>
      <c r="K198" s="385" t="str">
        <f t="shared" si="12"/>
        <v/>
      </c>
      <c r="L198" s="385" t="str">
        <f t="shared" si="13"/>
        <v/>
      </c>
      <c r="M198" s="385" t="str">
        <f t="shared" si="14"/>
        <v/>
      </c>
      <c r="N198" s="385" t="str">
        <f t="shared" si="15"/>
        <v/>
      </c>
      <c r="O198" s="385" t="str">
        <f t="shared" si="16"/>
        <v/>
      </c>
      <c r="P198" s="385" t="str">
        <f t="shared" si="17"/>
        <v/>
      </c>
      <c r="Q198" s="150"/>
      <c r="R198" s="454"/>
      <c r="S198" s="254"/>
    </row>
    <row r="199" spans="1:19" ht="33" customHeight="1" x14ac:dyDescent="0.25">
      <c r="A199" s="46"/>
      <c r="B199" s="143"/>
      <c r="C199" s="327"/>
      <c r="D199" s="978"/>
      <c r="E199" s="979"/>
      <c r="F199" s="144"/>
      <c r="G199" s="143"/>
      <c r="H199" s="158"/>
      <c r="I199" s="453"/>
      <c r="J199" s="658" t="str">
        <f>IF(H199="","",VLOOKUP(H199,Datos!$B$2:$C$21,2,FALSE))</f>
        <v/>
      </c>
      <c r="K199" s="385" t="str">
        <f t="shared" si="12"/>
        <v/>
      </c>
      <c r="L199" s="385" t="str">
        <f t="shared" si="13"/>
        <v/>
      </c>
      <c r="M199" s="385" t="str">
        <f t="shared" si="14"/>
        <v/>
      </c>
      <c r="N199" s="385" t="str">
        <f t="shared" si="15"/>
        <v/>
      </c>
      <c r="O199" s="385" t="str">
        <f t="shared" si="16"/>
        <v/>
      </c>
      <c r="P199" s="385" t="str">
        <f t="shared" si="17"/>
        <v/>
      </c>
      <c r="Q199" s="150"/>
      <c r="R199" s="454"/>
      <c r="S199" s="254"/>
    </row>
    <row r="200" spans="1:19" ht="33" customHeight="1" x14ac:dyDescent="0.25">
      <c r="A200" s="46"/>
      <c r="B200" s="143"/>
      <c r="C200" s="327"/>
      <c r="D200" s="978"/>
      <c r="E200" s="979"/>
      <c r="F200" s="144"/>
      <c r="G200" s="143"/>
      <c r="H200" s="158"/>
      <c r="I200" s="453"/>
      <c r="J200" s="658" t="str">
        <f>IF(H200="","",VLOOKUP(H200,Datos!$B$2:$C$21,2,FALSE))</f>
        <v/>
      </c>
      <c r="K200" s="385" t="str">
        <f t="shared" si="12"/>
        <v/>
      </c>
      <c r="L200" s="385" t="str">
        <f t="shared" si="13"/>
        <v/>
      </c>
      <c r="M200" s="385" t="str">
        <f t="shared" si="14"/>
        <v/>
      </c>
      <c r="N200" s="385" t="str">
        <f t="shared" si="15"/>
        <v/>
      </c>
      <c r="O200" s="385" t="str">
        <f t="shared" si="16"/>
        <v/>
      </c>
      <c r="P200" s="385" t="str">
        <f t="shared" si="17"/>
        <v/>
      </c>
      <c r="Q200" s="150"/>
      <c r="R200" s="454"/>
      <c r="S200" s="254"/>
    </row>
    <row r="201" spans="1:19" ht="33" customHeight="1" x14ac:dyDescent="0.25">
      <c r="A201" s="46"/>
      <c r="B201" s="143"/>
      <c r="C201" s="327"/>
      <c r="D201" s="978"/>
      <c r="E201" s="979"/>
      <c r="F201" s="144"/>
      <c r="G201" s="143"/>
      <c r="H201" s="158"/>
      <c r="I201" s="453"/>
      <c r="J201" s="658" t="str">
        <f>IF(H201="","",VLOOKUP(H201,Datos!$B$2:$C$21,2,FALSE))</f>
        <v/>
      </c>
      <c r="K201" s="385" t="str">
        <f t="shared" si="12"/>
        <v/>
      </c>
      <c r="L201" s="385" t="str">
        <f t="shared" si="13"/>
        <v/>
      </c>
      <c r="M201" s="385" t="str">
        <f t="shared" si="14"/>
        <v/>
      </c>
      <c r="N201" s="385" t="str">
        <f t="shared" si="15"/>
        <v/>
      </c>
      <c r="O201" s="385" t="str">
        <f t="shared" si="16"/>
        <v/>
      </c>
      <c r="P201" s="385" t="str">
        <f t="shared" si="17"/>
        <v/>
      </c>
      <c r="Q201" s="150"/>
      <c r="R201" s="454"/>
      <c r="S201" s="254"/>
    </row>
    <row r="202" spans="1:19" ht="33" customHeight="1" x14ac:dyDescent="0.25">
      <c r="A202" s="46"/>
      <c r="B202" s="143"/>
      <c r="C202" s="327"/>
      <c r="D202" s="978"/>
      <c r="E202" s="979"/>
      <c r="F202" s="144"/>
      <c r="G202" s="143"/>
      <c r="H202" s="158"/>
      <c r="I202" s="453"/>
      <c r="J202" s="658" t="str">
        <f>IF(H202="","",VLOOKUP(H202,Datos!$B$2:$C$21,2,FALSE))</f>
        <v/>
      </c>
      <c r="K202" s="385" t="str">
        <f t="shared" si="12"/>
        <v/>
      </c>
      <c r="L202" s="385" t="str">
        <f t="shared" si="13"/>
        <v/>
      </c>
      <c r="M202" s="385" t="str">
        <f t="shared" si="14"/>
        <v/>
      </c>
      <c r="N202" s="385" t="str">
        <f t="shared" si="15"/>
        <v/>
      </c>
      <c r="O202" s="385" t="str">
        <f t="shared" si="16"/>
        <v/>
      </c>
      <c r="P202" s="385" t="str">
        <f t="shared" si="17"/>
        <v/>
      </c>
      <c r="Q202" s="150"/>
      <c r="R202" s="454"/>
      <c r="S202" s="254"/>
    </row>
    <row r="203" spans="1:19" ht="33" customHeight="1" x14ac:dyDescent="0.25">
      <c r="A203" s="46"/>
      <c r="B203" s="143"/>
      <c r="C203" s="327"/>
      <c r="D203" s="978"/>
      <c r="E203" s="979"/>
      <c r="F203" s="144"/>
      <c r="G203" s="143"/>
      <c r="H203" s="158"/>
      <c r="I203" s="453"/>
      <c r="J203" s="658" t="str">
        <f>IF(H203="","",VLOOKUP(H203,Datos!$B$2:$C$21,2,FALSE))</f>
        <v/>
      </c>
      <c r="K203" s="385" t="str">
        <f t="shared" si="12"/>
        <v/>
      </c>
      <c r="L203" s="385" t="str">
        <f t="shared" si="13"/>
        <v/>
      </c>
      <c r="M203" s="385" t="str">
        <f t="shared" si="14"/>
        <v/>
      </c>
      <c r="N203" s="385" t="str">
        <f t="shared" si="15"/>
        <v/>
      </c>
      <c r="O203" s="385" t="str">
        <f t="shared" si="16"/>
        <v/>
      </c>
      <c r="P203" s="385" t="str">
        <f t="shared" si="17"/>
        <v/>
      </c>
      <c r="Q203" s="150"/>
      <c r="R203" s="454"/>
      <c r="S203" s="254"/>
    </row>
    <row r="204" spans="1:19" ht="33" customHeight="1" x14ac:dyDescent="0.25">
      <c r="A204" s="46"/>
      <c r="B204" s="143"/>
      <c r="C204" s="327"/>
      <c r="D204" s="978"/>
      <c r="E204" s="979"/>
      <c r="F204" s="144"/>
      <c r="G204" s="143"/>
      <c r="H204" s="158"/>
      <c r="I204" s="453"/>
      <c r="J204" s="658" t="str">
        <f>IF(H204="","",VLOOKUP(H204,Datos!$B$2:$C$21,2,FALSE))</f>
        <v/>
      </c>
      <c r="K204" s="385" t="str">
        <f t="shared" si="12"/>
        <v/>
      </c>
      <c r="L204" s="385" t="str">
        <f t="shared" si="13"/>
        <v/>
      </c>
      <c r="M204" s="385" t="str">
        <f t="shared" si="14"/>
        <v/>
      </c>
      <c r="N204" s="385" t="str">
        <f t="shared" si="15"/>
        <v/>
      </c>
      <c r="O204" s="385" t="str">
        <f t="shared" si="16"/>
        <v/>
      </c>
      <c r="P204" s="385" t="str">
        <f t="shared" si="17"/>
        <v/>
      </c>
      <c r="Q204" s="150"/>
      <c r="R204" s="454"/>
      <c r="S204" s="254"/>
    </row>
    <row r="205" spans="1:19" ht="33" customHeight="1" x14ac:dyDescent="0.25">
      <c r="A205" s="46"/>
      <c r="B205" s="143"/>
      <c r="C205" s="327"/>
      <c r="D205" s="978"/>
      <c r="E205" s="979"/>
      <c r="F205" s="144"/>
      <c r="G205" s="143"/>
      <c r="H205" s="158"/>
      <c r="I205" s="453"/>
      <c r="J205" s="658" t="str">
        <f>IF(H205="","",VLOOKUP(H205,Datos!$B$2:$C$21,2,FALSE))</f>
        <v/>
      </c>
      <c r="K205" s="385" t="str">
        <f t="shared" ref="K205:K268" si="18">IF(ISNUMBER(J205),((J205*12)*G205),"")</f>
        <v/>
      </c>
      <c r="L205" s="385" t="str">
        <f t="shared" ref="L205:L268" si="19">IF(ISNUMBER(J205),(K205/12),"")</f>
        <v/>
      </c>
      <c r="M205" s="385" t="str">
        <f t="shared" ref="M205:M268" si="20">IF(ISNUMBER(J205),($F$513*G205),"")</f>
        <v/>
      </c>
      <c r="N205" s="385" t="str">
        <f t="shared" ref="N205:N268" si="21">IF(ISNUMBER(J205),(K205*8.33%),"")</f>
        <v/>
      </c>
      <c r="O205" s="385" t="str">
        <f t="shared" ref="O205:O268" si="22">IF(ISNUMBER(J205),(K205*9.15%),"")</f>
        <v/>
      </c>
      <c r="P205" s="385" t="str">
        <f t="shared" ref="P205:P268" si="23">IF(ISNUMBER(J205),SUM(K205:O205),"")</f>
        <v/>
      </c>
      <c r="Q205" s="150"/>
      <c r="R205" s="454"/>
      <c r="S205" s="254"/>
    </row>
    <row r="206" spans="1:19" ht="33" customHeight="1" x14ac:dyDescent="0.25">
      <c r="A206" s="46"/>
      <c r="B206" s="143"/>
      <c r="C206" s="327"/>
      <c r="D206" s="978"/>
      <c r="E206" s="979"/>
      <c r="F206" s="144"/>
      <c r="G206" s="143"/>
      <c r="H206" s="158"/>
      <c r="I206" s="453"/>
      <c r="J206" s="658" t="str">
        <f>IF(H206="","",VLOOKUP(H206,Datos!$B$2:$C$21,2,FALSE))</f>
        <v/>
      </c>
      <c r="K206" s="385" t="str">
        <f t="shared" si="18"/>
        <v/>
      </c>
      <c r="L206" s="385" t="str">
        <f t="shared" si="19"/>
        <v/>
      </c>
      <c r="M206" s="385" t="str">
        <f t="shared" si="20"/>
        <v/>
      </c>
      <c r="N206" s="385" t="str">
        <f t="shared" si="21"/>
        <v/>
      </c>
      <c r="O206" s="385" t="str">
        <f t="shared" si="22"/>
        <v/>
      </c>
      <c r="P206" s="385" t="str">
        <f t="shared" si="23"/>
        <v/>
      </c>
      <c r="Q206" s="150"/>
      <c r="R206" s="454"/>
      <c r="S206" s="254"/>
    </row>
    <row r="207" spans="1:19" ht="33" customHeight="1" x14ac:dyDescent="0.25">
      <c r="A207" s="46"/>
      <c r="B207" s="143"/>
      <c r="C207" s="327"/>
      <c r="D207" s="978"/>
      <c r="E207" s="979"/>
      <c r="F207" s="144"/>
      <c r="G207" s="143"/>
      <c r="H207" s="158"/>
      <c r="I207" s="453"/>
      <c r="J207" s="658" t="str">
        <f>IF(H207="","",VLOOKUP(H207,Datos!$B$2:$C$21,2,FALSE))</f>
        <v/>
      </c>
      <c r="K207" s="385" t="str">
        <f t="shared" si="18"/>
        <v/>
      </c>
      <c r="L207" s="385" t="str">
        <f t="shared" si="19"/>
        <v/>
      </c>
      <c r="M207" s="385" t="str">
        <f t="shared" si="20"/>
        <v/>
      </c>
      <c r="N207" s="385" t="str">
        <f t="shared" si="21"/>
        <v/>
      </c>
      <c r="O207" s="385" t="str">
        <f t="shared" si="22"/>
        <v/>
      </c>
      <c r="P207" s="385" t="str">
        <f t="shared" si="23"/>
        <v/>
      </c>
      <c r="Q207" s="150"/>
      <c r="R207" s="454"/>
      <c r="S207" s="254"/>
    </row>
    <row r="208" spans="1:19" ht="33" customHeight="1" x14ac:dyDescent="0.25">
      <c r="A208" s="46"/>
      <c r="B208" s="143"/>
      <c r="C208" s="327"/>
      <c r="D208" s="978"/>
      <c r="E208" s="979"/>
      <c r="F208" s="144"/>
      <c r="G208" s="143"/>
      <c r="H208" s="158"/>
      <c r="I208" s="453"/>
      <c r="J208" s="658" t="str">
        <f>IF(H208="","",VLOOKUP(H208,Datos!$B$2:$C$21,2,FALSE))</f>
        <v/>
      </c>
      <c r="K208" s="385" t="str">
        <f t="shared" si="18"/>
        <v/>
      </c>
      <c r="L208" s="385" t="str">
        <f t="shared" si="19"/>
        <v/>
      </c>
      <c r="M208" s="385" t="str">
        <f t="shared" si="20"/>
        <v/>
      </c>
      <c r="N208" s="385" t="str">
        <f t="shared" si="21"/>
        <v/>
      </c>
      <c r="O208" s="385" t="str">
        <f t="shared" si="22"/>
        <v/>
      </c>
      <c r="P208" s="385" t="str">
        <f t="shared" si="23"/>
        <v/>
      </c>
      <c r="Q208" s="150"/>
      <c r="R208" s="454"/>
      <c r="S208" s="254"/>
    </row>
    <row r="209" spans="1:19" ht="33" customHeight="1" x14ac:dyDescent="0.25">
      <c r="A209" s="46"/>
      <c r="B209" s="143"/>
      <c r="C209" s="327"/>
      <c r="D209" s="978"/>
      <c r="E209" s="979"/>
      <c r="F209" s="144"/>
      <c r="G209" s="143"/>
      <c r="H209" s="158"/>
      <c r="I209" s="453"/>
      <c r="J209" s="658" t="str">
        <f>IF(H209="","",VLOOKUP(H209,Datos!$B$2:$C$21,2,FALSE))</f>
        <v/>
      </c>
      <c r="K209" s="385" t="str">
        <f t="shared" si="18"/>
        <v/>
      </c>
      <c r="L209" s="385" t="str">
        <f t="shared" si="19"/>
        <v/>
      </c>
      <c r="M209" s="385" t="str">
        <f t="shared" si="20"/>
        <v/>
      </c>
      <c r="N209" s="385" t="str">
        <f t="shared" si="21"/>
        <v/>
      </c>
      <c r="O209" s="385" t="str">
        <f t="shared" si="22"/>
        <v/>
      </c>
      <c r="P209" s="385" t="str">
        <f t="shared" si="23"/>
        <v/>
      </c>
      <c r="Q209" s="150"/>
      <c r="R209" s="454"/>
      <c r="S209" s="254"/>
    </row>
    <row r="210" spans="1:19" ht="33" customHeight="1" x14ac:dyDescent="0.25">
      <c r="A210" s="46"/>
      <c r="B210" s="143"/>
      <c r="C210" s="327"/>
      <c r="D210" s="978"/>
      <c r="E210" s="979"/>
      <c r="F210" s="144"/>
      <c r="G210" s="143"/>
      <c r="H210" s="158"/>
      <c r="I210" s="453"/>
      <c r="J210" s="658" t="str">
        <f>IF(H210="","",VLOOKUP(H210,Datos!$B$2:$C$21,2,FALSE))</f>
        <v/>
      </c>
      <c r="K210" s="385" t="str">
        <f t="shared" si="18"/>
        <v/>
      </c>
      <c r="L210" s="385" t="str">
        <f t="shared" si="19"/>
        <v/>
      </c>
      <c r="M210" s="385" t="str">
        <f t="shared" si="20"/>
        <v/>
      </c>
      <c r="N210" s="385" t="str">
        <f t="shared" si="21"/>
        <v/>
      </c>
      <c r="O210" s="385" t="str">
        <f t="shared" si="22"/>
        <v/>
      </c>
      <c r="P210" s="385" t="str">
        <f t="shared" si="23"/>
        <v/>
      </c>
      <c r="Q210" s="150"/>
      <c r="R210" s="454"/>
      <c r="S210" s="254"/>
    </row>
    <row r="211" spans="1:19" ht="33" customHeight="1" x14ac:dyDescent="0.25">
      <c r="A211" s="46"/>
      <c r="B211" s="143"/>
      <c r="C211" s="327"/>
      <c r="D211" s="978"/>
      <c r="E211" s="979"/>
      <c r="F211" s="144"/>
      <c r="G211" s="143"/>
      <c r="H211" s="158"/>
      <c r="I211" s="453"/>
      <c r="J211" s="658" t="str">
        <f>IF(H211="","",VLOOKUP(H211,Datos!$B$2:$C$21,2,FALSE))</f>
        <v/>
      </c>
      <c r="K211" s="385" t="str">
        <f t="shared" si="18"/>
        <v/>
      </c>
      <c r="L211" s="385" t="str">
        <f t="shared" si="19"/>
        <v/>
      </c>
      <c r="M211" s="385" t="str">
        <f t="shared" si="20"/>
        <v/>
      </c>
      <c r="N211" s="385" t="str">
        <f t="shared" si="21"/>
        <v/>
      </c>
      <c r="O211" s="385" t="str">
        <f t="shared" si="22"/>
        <v/>
      </c>
      <c r="P211" s="385" t="str">
        <f t="shared" si="23"/>
        <v/>
      </c>
      <c r="Q211" s="150"/>
      <c r="R211" s="454"/>
      <c r="S211" s="254"/>
    </row>
    <row r="212" spans="1:19" ht="33" customHeight="1" x14ac:dyDescent="0.25">
      <c r="A212" s="46"/>
      <c r="B212" s="143"/>
      <c r="C212" s="327"/>
      <c r="D212" s="978"/>
      <c r="E212" s="979"/>
      <c r="F212" s="144"/>
      <c r="G212" s="143"/>
      <c r="H212" s="158"/>
      <c r="I212" s="453"/>
      <c r="J212" s="658" t="str">
        <f>IF(H212="","",VLOOKUP(H212,Datos!$B$2:$C$21,2,FALSE))</f>
        <v/>
      </c>
      <c r="K212" s="385" t="str">
        <f t="shared" si="18"/>
        <v/>
      </c>
      <c r="L212" s="385" t="str">
        <f t="shared" si="19"/>
        <v/>
      </c>
      <c r="M212" s="385" t="str">
        <f t="shared" si="20"/>
        <v/>
      </c>
      <c r="N212" s="385" t="str">
        <f t="shared" si="21"/>
        <v/>
      </c>
      <c r="O212" s="385" t="str">
        <f t="shared" si="22"/>
        <v/>
      </c>
      <c r="P212" s="385" t="str">
        <f t="shared" si="23"/>
        <v/>
      </c>
      <c r="Q212" s="150"/>
      <c r="R212" s="454"/>
      <c r="S212" s="254"/>
    </row>
    <row r="213" spans="1:19" ht="33" customHeight="1" x14ac:dyDescent="0.25">
      <c r="A213" s="46"/>
      <c r="B213" s="143"/>
      <c r="C213" s="327"/>
      <c r="D213" s="978"/>
      <c r="E213" s="979"/>
      <c r="F213" s="144"/>
      <c r="G213" s="143"/>
      <c r="H213" s="158"/>
      <c r="I213" s="453"/>
      <c r="J213" s="658" t="str">
        <f>IF(H213="","",VLOOKUP(H213,Datos!$B$2:$C$21,2,FALSE))</f>
        <v/>
      </c>
      <c r="K213" s="385" t="str">
        <f t="shared" si="18"/>
        <v/>
      </c>
      <c r="L213" s="385" t="str">
        <f t="shared" si="19"/>
        <v/>
      </c>
      <c r="M213" s="385" t="str">
        <f t="shared" si="20"/>
        <v/>
      </c>
      <c r="N213" s="385" t="str">
        <f t="shared" si="21"/>
        <v/>
      </c>
      <c r="O213" s="385" t="str">
        <f t="shared" si="22"/>
        <v/>
      </c>
      <c r="P213" s="385" t="str">
        <f t="shared" si="23"/>
        <v/>
      </c>
      <c r="Q213" s="150"/>
      <c r="R213" s="454"/>
      <c r="S213" s="254"/>
    </row>
    <row r="214" spans="1:19" ht="33" customHeight="1" x14ac:dyDescent="0.25">
      <c r="A214" s="46"/>
      <c r="B214" s="143"/>
      <c r="C214" s="327"/>
      <c r="D214" s="978"/>
      <c r="E214" s="979"/>
      <c r="F214" s="144"/>
      <c r="G214" s="143"/>
      <c r="H214" s="158"/>
      <c r="I214" s="453"/>
      <c r="J214" s="658" t="str">
        <f>IF(H214="","",VLOOKUP(H214,Datos!$B$2:$C$21,2,FALSE))</f>
        <v/>
      </c>
      <c r="K214" s="385" t="str">
        <f t="shared" si="18"/>
        <v/>
      </c>
      <c r="L214" s="385" t="str">
        <f t="shared" si="19"/>
        <v/>
      </c>
      <c r="M214" s="385" t="str">
        <f t="shared" si="20"/>
        <v/>
      </c>
      <c r="N214" s="385" t="str">
        <f t="shared" si="21"/>
        <v/>
      </c>
      <c r="O214" s="385" t="str">
        <f t="shared" si="22"/>
        <v/>
      </c>
      <c r="P214" s="385" t="str">
        <f t="shared" si="23"/>
        <v/>
      </c>
      <c r="Q214" s="150"/>
      <c r="R214" s="454"/>
      <c r="S214" s="254"/>
    </row>
    <row r="215" spans="1:19" ht="33" customHeight="1" x14ac:dyDescent="0.25">
      <c r="A215" s="46"/>
      <c r="B215" s="143"/>
      <c r="C215" s="327"/>
      <c r="D215" s="978"/>
      <c r="E215" s="979"/>
      <c r="F215" s="144"/>
      <c r="G215" s="143"/>
      <c r="H215" s="158"/>
      <c r="I215" s="453"/>
      <c r="J215" s="658" t="str">
        <f>IF(H215="","",VLOOKUP(H215,Datos!$B$2:$C$21,2,FALSE))</f>
        <v/>
      </c>
      <c r="K215" s="385" t="str">
        <f t="shared" si="18"/>
        <v/>
      </c>
      <c r="L215" s="385" t="str">
        <f t="shared" si="19"/>
        <v/>
      </c>
      <c r="M215" s="385" t="str">
        <f t="shared" si="20"/>
        <v/>
      </c>
      <c r="N215" s="385" t="str">
        <f t="shared" si="21"/>
        <v/>
      </c>
      <c r="O215" s="385" t="str">
        <f t="shared" si="22"/>
        <v/>
      </c>
      <c r="P215" s="385" t="str">
        <f t="shared" si="23"/>
        <v/>
      </c>
      <c r="Q215" s="150"/>
      <c r="R215" s="454"/>
      <c r="S215" s="254"/>
    </row>
    <row r="216" spans="1:19" ht="33" customHeight="1" x14ac:dyDescent="0.25">
      <c r="A216" s="46"/>
      <c r="B216" s="143"/>
      <c r="C216" s="327"/>
      <c r="D216" s="978"/>
      <c r="E216" s="979"/>
      <c r="F216" s="144"/>
      <c r="G216" s="143"/>
      <c r="H216" s="158"/>
      <c r="I216" s="453"/>
      <c r="J216" s="658" t="str">
        <f>IF(H216="","",VLOOKUP(H216,Datos!$B$2:$C$21,2,FALSE))</f>
        <v/>
      </c>
      <c r="K216" s="385" t="str">
        <f t="shared" si="18"/>
        <v/>
      </c>
      <c r="L216" s="385" t="str">
        <f t="shared" si="19"/>
        <v/>
      </c>
      <c r="M216" s="385" t="str">
        <f t="shared" si="20"/>
        <v/>
      </c>
      <c r="N216" s="385" t="str">
        <f t="shared" si="21"/>
        <v/>
      </c>
      <c r="O216" s="385" t="str">
        <f t="shared" si="22"/>
        <v/>
      </c>
      <c r="P216" s="385" t="str">
        <f t="shared" si="23"/>
        <v/>
      </c>
      <c r="Q216" s="150"/>
      <c r="R216" s="454"/>
      <c r="S216" s="254"/>
    </row>
    <row r="217" spans="1:19" ht="33" customHeight="1" x14ac:dyDescent="0.25">
      <c r="A217" s="46"/>
      <c r="B217" s="143"/>
      <c r="C217" s="327"/>
      <c r="D217" s="978"/>
      <c r="E217" s="979"/>
      <c r="F217" s="144"/>
      <c r="G217" s="143"/>
      <c r="H217" s="158"/>
      <c r="I217" s="453"/>
      <c r="J217" s="658" t="str">
        <f>IF(H217="","",VLOOKUP(H217,Datos!$B$2:$C$21,2,FALSE))</f>
        <v/>
      </c>
      <c r="K217" s="385" t="str">
        <f t="shared" si="18"/>
        <v/>
      </c>
      <c r="L217" s="385" t="str">
        <f t="shared" si="19"/>
        <v/>
      </c>
      <c r="M217" s="385" t="str">
        <f t="shared" si="20"/>
        <v/>
      </c>
      <c r="N217" s="385" t="str">
        <f t="shared" si="21"/>
        <v/>
      </c>
      <c r="O217" s="385" t="str">
        <f t="shared" si="22"/>
        <v/>
      </c>
      <c r="P217" s="385" t="str">
        <f t="shared" si="23"/>
        <v/>
      </c>
      <c r="Q217" s="150"/>
      <c r="R217" s="454"/>
      <c r="S217" s="254"/>
    </row>
    <row r="218" spans="1:19" ht="33" customHeight="1" x14ac:dyDescent="0.25">
      <c r="A218" s="46"/>
      <c r="B218" s="143"/>
      <c r="C218" s="327"/>
      <c r="D218" s="978"/>
      <c r="E218" s="979"/>
      <c r="F218" s="144"/>
      <c r="G218" s="143"/>
      <c r="H218" s="158"/>
      <c r="I218" s="453"/>
      <c r="J218" s="658" t="str">
        <f>IF(H218="","",VLOOKUP(H218,Datos!$B$2:$C$21,2,FALSE))</f>
        <v/>
      </c>
      <c r="K218" s="385" t="str">
        <f t="shared" si="18"/>
        <v/>
      </c>
      <c r="L218" s="385" t="str">
        <f t="shared" si="19"/>
        <v/>
      </c>
      <c r="M218" s="385" t="str">
        <f t="shared" si="20"/>
        <v/>
      </c>
      <c r="N218" s="385" t="str">
        <f t="shared" si="21"/>
        <v/>
      </c>
      <c r="O218" s="385" t="str">
        <f t="shared" si="22"/>
        <v/>
      </c>
      <c r="P218" s="385" t="str">
        <f t="shared" si="23"/>
        <v/>
      </c>
      <c r="Q218" s="150"/>
      <c r="R218" s="454"/>
      <c r="S218" s="254"/>
    </row>
    <row r="219" spans="1:19" ht="33" customHeight="1" x14ac:dyDescent="0.25">
      <c r="A219" s="46"/>
      <c r="B219" s="143"/>
      <c r="C219" s="327"/>
      <c r="D219" s="978"/>
      <c r="E219" s="979"/>
      <c r="F219" s="144"/>
      <c r="G219" s="143"/>
      <c r="H219" s="158"/>
      <c r="I219" s="453"/>
      <c r="J219" s="658" t="str">
        <f>IF(H219="","",VLOOKUP(H219,Datos!$B$2:$C$21,2,FALSE))</f>
        <v/>
      </c>
      <c r="K219" s="385" t="str">
        <f t="shared" si="18"/>
        <v/>
      </c>
      <c r="L219" s="385" t="str">
        <f t="shared" si="19"/>
        <v/>
      </c>
      <c r="M219" s="385" t="str">
        <f t="shared" si="20"/>
        <v/>
      </c>
      <c r="N219" s="385" t="str">
        <f t="shared" si="21"/>
        <v/>
      </c>
      <c r="O219" s="385" t="str">
        <f t="shared" si="22"/>
        <v/>
      </c>
      <c r="P219" s="385" t="str">
        <f t="shared" si="23"/>
        <v/>
      </c>
      <c r="Q219" s="150"/>
      <c r="R219" s="454"/>
      <c r="S219" s="254"/>
    </row>
    <row r="220" spans="1:19" ht="33" customHeight="1" x14ac:dyDescent="0.25">
      <c r="A220" s="46"/>
      <c r="B220" s="143"/>
      <c r="C220" s="327"/>
      <c r="D220" s="978"/>
      <c r="E220" s="979"/>
      <c r="F220" s="144"/>
      <c r="G220" s="143"/>
      <c r="H220" s="158"/>
      <c r="I220" s="453"/>
      <c r="J220" s="658" t="str">
        <f>IF(H220="","",VLOOKUP(H220,Datos!$B$2:$C$21,2,FALSE))</f>
        <v/>
      </c>
      <c r="K220" s="385" t="str">
        <f t="shared" si="18"/>
        <v/>
      </c>
      <c r="L220" s="385" t="str">
        <f t="shared" si="19"/>
        <v/>
      </c>
      <c r="M220" s="385" t="str">
        <f t="shared" si="20"/>
        <v/>
      </c>
      <c r="N220" s="385" t="str">
        <f t="shared" si="21"/>
        <v/>
      </c>
      <c r="O220" s="385" t="str">
        <f t="shared" si="22"/>
        <v/>
      </c>
      <c r="P220" s="385" t="str">
        <f t="shared" si="23"/>
        <v/>
      </c>
      <c r="Q220" s="150"/>
      <c r="R220" s="454"/>
      <c r="S220" s="254"/>
    </row>
    <row r="221" spans="1:19" ht="33" customHeight="1" x14ac:dyDescent="0.25">
      <c r="A221" s="46"/>
      <c r="B221" s="143"/>
      <c r="C221" s="327"/>
      <c r="D221" s="978"/>
      <c r="E221" s="979"/>
      <c r="F221" s="144"/>
      <c r="G221" s="143"/>
      <c r="H221" s="158"/>
      <c r="I221" s="453"/>
      <c r="J221" s="658" t="str">
        <f>IF(H221="","",VLOOKUP(H221,Datos!$B$2:$C$21,2,FALSE))</f>
        <v/>
      </c>
      <c r="K221" s="385" t="str">
        <f t="shared" si="18"/>
        <v/>
      </c>
      <c r="L221" s="385" t="str">
        <f t="shared" si="19"/>
        <v/>
      </c>
      <c r="M221" s="385" t="str">
        <f t="shared" si="20"/>
        <v/>
      </c>
      <c r="N221" s="385" t="str">
        <f t="shared" si="21"/>
        <v/>
      </c>
      <c r="O221" s="385" t="str">
        <f t="shared" si="22"/>
        <v/>
      </c>
      <c r="P221" s="385" t="str">
        <f t="shared" si="23"/>
        <v/>
      </c>
      <c r="Q221" s="150"/>
      <c r="R221" s="454"/>
      <c r="S221" s="254"/>
    </row>
    <row r="222" spans="1:19" ht="33" customHeight="1" x14ac:dyDescent="0.25">
      <c r="A222" s="46"/>
      <c r="B222" s="143"/>
      <c r="C222" s="327"/>
      <c r="D222" s="978"/>
      <c r="E222" s="979"/>
      <c r="F222" s="144"/>
      <c r="G222" s="143"/>
      <c r="H222" s="158"/>
      <c r="I222" s="453"/>
      <c r="J222" s="658" t="str">
        <f>IF(H222="","",VLOOKUP(H222,Datos!$B$2:$C$21,2,FALSE))</f>
        <v/>
      </c>
      <c r="K222" s="385" t="str">
        <f t="shared" si="18"/>
        <v/>
      </c>
      <c r="L222" s="385" t="str">
        <f t="shared" si="19"/>
        <v/>
      </c>
      <c r="M222" s="385" t="str">
        <f t="shared" si="20"/>
        <v/>
      </c>
      <c r="N222" s="385" t="str">
        <f t="shared" si="21"/>
        <v/>
      </c>
      <c r="O222" s="385" t="str">
        <f t="shared" si="22"/>
        <v/>
      </c>
      <c r="P222" s="385" t="str">
        <f t="shared" si="23"/>
        <v/>
      </c>
      <c r="Q222" s="150"/>
      <c r="R222" s="454"/>
      <c r="S222" s="254"/>
    </row>
    <row r="223" spans="1:19" ht="33" customHeight="1" x14ac:dyDescent="0.25">
      <c r="A223" s="46"/>
      <c r="B223" s="143"/>
      <c r="C223" s="327"/>
      <c r="D223" s="978"/>
      <c r="E223" s="979"/>
      <c r="F223" s="144"/>
      <c r="G223" s="143"/>
      <c r="H223" s="158"/>
      <c r="I223" s="453"/>
      <c r="J223" s="658" t="str">
        <f>IF(H223="","",VLOOKUP(H223,Datos!$B$2:$C$21,2,FALSE))</f>
        <v/>
      </c>
      <c r="K223" s="385" t="str">
        <f t="shared" si="18"/>
        <v/>
      </c>
      <c r="L223" s="385" t="str">
        <f t="shared" si="19"/>
        <v/>
      </c>
      <c r="M223" s="385" t="str">
        <f t="shared" si="20"/>
        <v/>
      </c>
      <c r="N223" s="385" t="str">
        <f t="shared" si="21"/>
        <v/>
      </c>
      <c r="O223" s="385" t="str">
        <f t="shared" si="22"/>
        <v/>
      </c>
      <c r="P223" s="385" t="str">
        <f t="shared" si="23"/>
        <v/>
      </c>
      <c r="Q223" s="150"/>
      <c r="R223" s="454"/>
      <c r="S223" s="254"/>
    </row>
    <row r="224" spans="1:19" ht="33" customHeight="1" x14ac:dyDescent="0.25">
      <c r="A224" s="46"/>
      <c r="B224" s="143"/>
      <c r="C224" s="327"/>
      <c r="D224" s="978"/>
      <c r="E224" s="979"/>
      <c r="F224" s="144"/>
      <c r="G224" s="143"/>
      <c r="H224" s="158"/>
      <c r="I224" s="453"/>
      <c r="J224" s="658" t="str">
        <f>IF(H224="","",VLOOKUP(H224,Datos!$B$2:$C$21,2,FALSE))</f>
        <v/>
      </c>
      <c r="K224" s="385" t="str">
        <f t="shared" si="18"/>
        <v/>
      </c>
      <c r="L224" s="385" t="str">
        <f t="shared" si="19"/>
        <v/>
      </c>
      <c r="M224" s="385" t="str">
        <f t="shared" si="20"/>
        <v/>
      </c>
      <c r="N224" s="385" t="str">
        <f t="shared" si="21"/>
        <v/>
      </c>
      <c r="O224" s="385" t="str">
        <f t="shared" si="22"/>
        <v/>
      </c>
      <c r="P224" s="385" t="str">
        <f t="shared" si="23"/>
        <v/>
      </c>
      <c r="Q224" s="150"/>
      <c r="R224" s="454"/>
      <c r="S224" s="254"/>
    </row>
    <row r="225" spans="1:19" ht="33" customHeight="1" x14ac:dyDescent="0.25">
      <c r="A225" s="46"/>
      <c r="B225" s="143"/>
      <c r="C225" s="327"/>
      <c r="D225" s="978"/>
      <c r="E225" s="979"/>
      <c r="F225" s="144"/>
      <c r="G225" s="143"/>
      <c r="H225" s="158"/>
      <c r="I225" s="453"/>
      <c r="J225" s="658" t="str">
        <f>IF(H225="","",VLOOKUP(H225,Datos!$B$2:$C$21,2,FALSE))</f>
        <v/>
      </c>
      <c r="K225" s="385" t="str">
        <f t="shared" si="18"/>
        <v/>
      </c>
      <c r="L225" s="385" t="str">
        <f t="shared" si="19"/>
        <v/>
      </c>
      <c r="M225" s="385" t="str">
        <f t="shared" si="20"/>
        <v/>
      </c>
      <c r="N225" s="385" t="str">
        <f t="shared" si="21"/>
        <v/>
      </c>
      <c r="O225" s="385" t="str">
        <f t="shared" si="22"/>
        <v/>
      </c>
      <c r="P225" s="385" t="str">
        <f t="shared" si="23"/>
        <v/>
      </c>
      <c r="Q225" s="150"/>
      <c r="R225" s="454"/>
      <c r="S225" s="254"/>
    </row>
    <row r="226" spans="1:19" ht="33" customHeight="1" x14ac:dyDescent="0.25">
      <c r="A226" s="46"/>
      <c r="B226" s="143"/>
      <c r="C226" s="327"/>
      <c r="D226" s="978"/>
      <c r="E226" s="979"/>
      <c r="F226" s="144"/>
      <c r="G226" s="143"/>
      <c r="H226" s="158"/>
      <c r="I226" s="453"/>
      <c r="J226" s="658" t="str">
        <f>IF(H226="","",VLOOKUP(H226,Datos!$B$2:$C$21,2,FALSE))</f>
        <v/>
      </c>
      <c r="K226" s="385" t="str">
        <f t="shared" si="18"/>
        <v/>
      </c>
      <c r="L226" s="385" t="str">
        <f t="shared" si="19"/>
        <v/>
      </c>
      <c r="M226" s="385" t="str">
        <f t="shared" si="20"/>
        <v/>
      </c>
      <c r="N226" s="385" t="str">
        <f t="shared" si="21"/>
        <v/>
      </c>
      <c r="O226" s="385" t="str">
        <f t="shared" si="22"/>
        <v/>
      </c>
      <c r="P226" s="385" t="str">
        <f t="shared" si="23"/>
        <v/>
      </c>
      <c r="Q226" s="150"/>
      <c r="R226" s="454"/>
      <c r="S226" s="254"/>
    </row>
    <row r="227" spans="1:19" ht="33" customHeight="1" x14ac:dyDescent="0.25">
      <c r="A227" s="46"/>
      <c r="B227" s="143"/>
      <c r="C227" s="327"/>
      <c r="D227" s="978"/>
      <c r="E227" s="979"/>
      <c r="F227" s="144"/>
      <c r="G227" s="143"/>
      <c r="H227" s="158"/>
      <c r="I227" s="453"/>
      <c r="J227" s="658" t="str">
        <f>IF(H227="","",VLOOKUP(H227,Datos!$B$2:$C$21,2,FALSE))</f>
        <v/>
      </c>
      <c r="K227" s="385" t="str">
        <f t="shared" si="18"/>
        <v/>
      </c>
      <c r="L227" s="385" t="str">
        <f t="shared" si="19"/>
        <v/>
      </c>
      <c r="M227" s="385" t="str">
        <f t="shared" si="20"/>
        <v/>
      </c>
      <c r="N227" s="385" t="str">
        <f t="shared" si="21"/>
        <v/>
      </c>
      <c r="O227" s="385" t="str">
        <f t="shared" si="22"/>
        <v/>
      </c>
      <c r="P227" s="385" t="str">
        <f t="shared" si="23"/>
        <v/>
      </c>
      <c r="Q227" s="150"/>
      <c r="R227" s="454"/>
      <c r="S227" s="254"/>
    </row>
    <row r="228" spans="1:19" ht="33" customHeight="1" x14ac:dyDescent="0.25">
      <c r="A228" s="46"/>
      <c r="B228" s="143"/>
      <c r="C228" s="327"/>
      <c r="D228" s="978"/>
      <c r="E228" s="979"/>
      <c r="F228" s="144"/>
      <c r="G228" s="143"/>
      <c r="H228" s="158"/>
      <c r="I228" s="453"/>
      <c r="J228" s="658" t="str">
        <f>IF(H228="","",VLOOKUP(H228,Datos!$B$2:$C$21,2,FALSE))</f>
        <v/>
      </c>
      <c r="K228" s="385" t="str">
        <f t="shared" si="18"/>
        <v/>
      </c>
      <c r="L228" s="385" t="str">
        <f t="shared" si="19"/>
        <v/>
      </c>
      <c r="M228" s="385" t="str">
        <f t="shared" si="20"/>
        <v/>
      </c>
      <c r="N228" s="385" t="str">
        <f t="shared" si="21"/>
        <v/>
      </c>
      <c r="O228" s="385" t="str">
        <f t="shared" si="22"/>
        <v/>
      </c>
      <c r="P228" s="385" t="str">
        <f t="shared" si="23"/>
        <v/>
      </c>
      <c r="Q228" s="150"/>
      <c r="R228" s="454"/>
      <c r="S228" s="254"/>
    </row>
    <row r="229" spans="1:19" ht="33" customHeight="1" x14ac:dyDescent="0.25">
      <c r="A229" s="46"/>
      <c r="B229" s="143"/>
      <c r="C229" s="327"/>
      <c r="D229" s="978"/>
      <c r="E229" s="979"/>
      <c r="F229" s="144"/>
      <c r="G229" s="143"/>
      <c r="H229" s="158"/>
      <c r="I229" s="453"/>
      <c r="J229" s="658" t="str">
        <f>IF(H229="","",VLOOKUP(H229,Datos!$B$2:$C$21,2,FALSE))</f>
        <v/>
      </c>
      <c r="K229" s="385" t="str">
        <f t="shared" si="18"/>
        <v/>
      </c>
      <c r="L229" s="385" t="str">
        <f t="shared" si="19"/>
        <v/>
      </c>
      <c r="M229" s="385" t="str">
        <f t="shared" si="20"/>
        <v/>
      </c>
      <c r="N229" s="385" t="str">
        <f t="shared" si="21"/>
        <v/>
      </c>
      <c r="O229" s="385" t="str">
        <f t="shared" si="22"/>
        <v/>
      </c>
      <c r="P229" s="385" t="str">
        <f t="shared" si="23"/>
        <v/>
      </c>
      <c r="Q229" s="150"/>
      <c r="R229" s="454"/>
      <c r="S229" s="254"/>
    </row>
    <row r="230" spans="1:19" ht="33" customHeight="1" x14ac:dyDescent="0.25">
      <c r="A230" s="46"/>
      <c r="B230" s="143"/>
      <c r="C230" s="327"/>
      <c r="D230" s="978"/>
      <c r="E230" s="979"/>
      <c r="F230" s="144"/>
      <c r="G230" s="143"/>
      <c r="H230" s="158"/>
      <c r="I230" s="453"/>
      <c r="J230" s="658" t="str">
        <f>IF(H230="","",VLOOKUP(H230,Datos!$B$2:$C$21,2,FALSE))</f>
        <v/>
      </c>
      <c r="K230" s="385" t="str">
        <f t="shared" si="18"/>
        <v/>
      </c>
      <c r="L230" s="385" t="str">
        <f t="shared" si="19"/>
        <v/>
      </c>
      <c r="M230" s="385" t="str">
        <f t="shared" si="20"/>
        <v/>
      </c>
      <c r="N230" s="385" t="str">
        <f t="shared" si="21"/>
        <v/>
      </c>
      <c r="O230" s="385" t="str">
        <f t="shared" si="22"/>
        <v/>
      </c>
      <c r="P230" s="385" t="str">
        <f t="shared" si="23"/>
        <v/>
      </c>
      <c r="Q230" s="150"/>
      <c r="R230" s="454"/>
      <c r="S230" s="254"/>
    </row>
    <row r="231" spans="1:19" ht="33" customHeight="1" x14ac:dyDescent="0.25">
      <c r="A231" s="46"/>
      <c r="B231" s="143"/>
      <c r="C231" s="327"/>
      <c r="D231" s="978"/>
      <c r="E231" s="979"/>
      <c r="F231" s="144"/>
      <c r="G231" s="143"/>
      <c r="H231" s="158"/>
      <c r="I231" s="453"/>
      <c r="J231" s="658" t="str">
        <f>IF(H231="","",VLOOKUP(H231,Datos!$B$2:$C$21,2,FALSE))</f>
        <v/>
      </c>
      <c r="K231" s="385" t="str">
        <f t="shared" si="18"/>
        <v/>
      </c>
      <c r="L231" s="385" t="str">
        <f t="shared" si="19"/>
        <v/>
      </c>
      <c r="M231" s="385" t="str">
        <f t="shared" si="20"/>
        <v/>
      </c>
      <c r="N231" s="385" t="str">
        <f t="shared" si="21"/>
        <v/>
      </c>
      <c r="O231" s="385" t="str">
        <f t="shared" si="22"/>
        <v/>
      </c>
      <c r="P231" s="385" t="str">
        <f t="shared" si="23"/>
        <v/>
      </c>
      <c r="Q231" s="150"/>
      <c r="R231" s="454"/>
      <c r="S231" s="254"/>
    </row>
    <row r="232" spans="1:19" ht="33" customHeight="1" x14ac:dyDescent="0.25">
      <c r="A232" s="46"/>
      <c r="B232" s="143"/>
      <c r="C232" s="327"/>
      <c r="D232" s="978"/>
      <c r="E232" s="979"/>
      <c r="F232" s="144"/>
      <c r="G232" s="143"/>
      <c r="H232" s="158"/>
      <c r="I232" s="453"/>
      <c r="J232" s="658" t="str">
        <f>IF(H232="","",VLOOKUP(H232,Datos!$B$2:$C$21,2,FALSE))</f>
        <v/>
      </c>
      <c r="K232" s="385" t="str">
        <f t="shared" si="18"/>
        <v/>
      </c>
      <c r="L232" s="385" t="str">
        <f t="shared" si="19"/>
        <v/>
      </c>
      <c r="M232" s="385" t="str">
        <f t="shared" si="20"/>
        <v/>
      </c>
      <c r="N232" s="385" t="str">
        <f t="shared" si="21"/>
        <v/>
      </c>
      <c r="O232" s="385" t="str">
        <f t="shared" si="22"/>
        <v/>
      </c>
      <c r="P232" s="385" t="str">
        <f t="shared" si="23"/>
        <v/>
      </c>
      <c r="Q232" s="150"/>
      <c r="R232" s="454"/>
      <c r="S232" s="254"/>
    </row>
    <row r="233" spans="1:19" ht="33" customHeight="1" x14ac:dyDescent="0.25">
      <c r="A233" s="46"/>
      <c r="B233" s="143"/>
      <c r="C233" s="327"/>
      <c r="D233" s="978"/>
      <c r="E233" s="979"/>
      <c r="F233" s="144"/>
      <c r="G233" s="143"/>
      <c r="H233" s="158"/>
      <c r="I233" s="453"/>
      <c r="J233" s="658" t="str">
        <f>IF(H233="","",VLOOKUP(H233,Datos!$B$2:$C$21,2,FALSE))</f>
        <v/>
      </c>
      <c r="K233" s="385" t="str">
        <f t="shared" si="18"/>
        <v/>
      </c>
      <c r="L233" s="385" t="str">
        <f t="shared" si="19"/>
        <v/>
      </c>
      <c r="M233" s="385" t="str">
        <f t="shared" si="20"/>
        <v/>
      </c>
      <c r="N233" s="385" t="str">
        <f t="shared" si="21"/>
        <v/>
      </c>
      <c r="O233" s="385" t="str">
        <f t="shared" si="22"/>
        <v/>
      </c>
      <c r="P233" s="385" t="str">
        <f t="shared" si="23"/>
        <v/>
      </c>
      <c r="Q233" s="150"/>
      <c r="R233" s="454"/>
      <c r="S233" s="254"/>
    </row>
    <row r="234" spans="1:19" ht="33" customHeight="1" x14ac:dyDescent="0.25">
      <c r="A234" s="46"/>
      <c r="B234" s="143"/>
      <c r="C234" s="327"/>
      <c r="D234" s="978"/>
      <c r="E234" s="979"/>
      <c r="F234" s="144"/>
      <c r="G234" s="143"/>
      <c r="H234" s="158"/>
      <c r="I234" s="453"/>
      <c r="J234" s="658" t="str">
        <f>IF(H234="","",VLOOKUP(H234,Datos!$B$2:$C$21,2,FALSE))</f>
        <v/>
      </c>
      <c r="K234" s="385" t="str">
        <f t="shared" si="18"/>
        <v/>
      </c>
      <c r="L234" s="385" t="str">
        <f t="shared" si="19"/>
        <v/>
      </c>
      <c r="M234" s="385" t="str">
        <f t="shared" si="20"/>
        <v/>
      </c>
      <c r="N234" s="385" t="str">
        <f t="shared" si="21"/>
        <v/>
      </c>
      <c r="O234" s="385" t="str">
        <f t="shared" si="22"/>
        <v/>
      </c>
      <c r="P234" s="385" t="str">
        <f t="shared" si="23"/>
        <v/>
      </c>
      <c r="Q234" s="150"/>
      <c r="R234" s="454"/>
      <c r="S234" s="254"/>
    </row>
    <row r="235" spans="1:19" ht="33" customHeight="1" x14ac:dyDescent="0.25">
      <c r="A235" s="46"/>
      <c r="B235" s="143"/>
      <c r="C235" s="327"/>
      <c r="D235" s="978"/>
      <c r="E235" s="979"/>
      <c r="F235" s="144"/>
      <c r="G235" s="143"/>
      <c r="H235" s="158"/>
      <c r="I235" s="453"/>
      <c r="J235" s="658" t="str">
        <f>IF(H235="","",VLOOKUP(H235,Datos!$B$2:$C$21,2,FALSE))</f>
        <v/>
      </c>
      <c r="K235" s="385" t="str">
        <f t="shared" si="18"/>
        <v/>
      </c>
      <c r="L235" s="385" t="str">
        <f t="shared" si="19"/>
        <v/>
      </c>
      <c r="M235" s="385" t="str">
        <f t="shared" si="20"/>
        <v/>
      </c>
      <c r="N235" s="385" t="str">
        <f t="shared" si="21"/>
        <v/>
      </c>
      <c r="O235" s="385" t="str">
        <f t="shared" si="22"/>
        <v/>
      </c>
      <c r="P235" s="385" t="str">
        <f t="shared" si="23"/>
        <v/>
      </c>
      <c r="Q235" s="150"/>
      <c r="R235" s="454"/>
      <c r="S235" s="254"/>
    </row>
    <row r="236" spans="1:19" ht="33" customHeight="1" x14ac:dyDescent="0.25">
      <c r="A236" s="46"/>
      <c r="B236" s="143"/>
      <c r="C236" s="327"/>
      <c r="D236" s="978"/>
      <c r="E236" s="979"/>
      <c r="F236" s="144"/>
      <c r="G236" s="143"/>
      <c r="H236" s="158"/>
      <c r="I236" s="453"/>
      <c r="J236" s="658" t="str">
        <f>IF(H236="","",VLOOKUP(H236,Datos!$B$2:$C$21,2,FALSE))</f>
        <v/>
      </c>
      <c r="K236" s="385" t="str">
        <f t="shared" si="18"/>
        <v/>
      </c>
      <c r="L236" s="385" t="str">
        <f t="shared" si="19"/>
        <v/>
      </c>
      <c r="M236" s="385" t="str">
        <f t="shared" si="20"/>
        <v/>
      </c>
      <c r="N236" s="385" t="str">
        <f t="shared" si="21"/>
        <v/>
      </c>
      <c r="O236" s="385" t="str">
        <f t="shared" si="22"/>
        <v/>
      </c>
      <c r="P236" s="385" t="str">
        <f t="shared" si="23"/>
        <v/>
      </c>
      <c r="Q236" s="150"/>
      <c r="R236" s="454"/>
      <c r="S236" s="254"/>
    </row>
    <row r="237" spans="1:19" ht="33" customHeight="1" x14ac:dyDescent="0.25">
      <c r="A237" s="46"/>
      <c r="B237" s="143"/>
      <c r="C237" s="327"/>
      <c r="D237" s="978"/>
      <c r="E237" s="979"/>
      <c r="F237" s="144"/>
      <c r="G237" s="143"/>
      <c r="H237" s="158"/>
      <c r="I237" s="453"/>
      <c r="J237" s="658" t="str">
        <f>IF(H237="","",VLOOKUP(H237,Datos!$B$2:$C$21,2,FALSE))</f>
        <v/>
      </c>
      <c r="K237" s="385" t="str">
        <f t="shared" si="18"/>
        <v/>
      </c>
      <c r="L237" s="385" t="str">
        <f t="shared" si="19"/>
        <v/>
      </c>
      <c r="M237" s="385" t="str">
        <f t="shared" si="20"/>
        <v/>
      </c>
      <c r="N237" s="385" t="str">
        <f t="shared" si="21"/>
        <v/>
      </c>
      <c r="O237" s="385" t="str">
        <f t="shared" si="22"/>
        <v/>
      </c>
      <c r="P237" s="385" t="str">
        <f t="shared" si="23"/>
        <v/>
      </c>
      <c r="Q237" s="150"/>
      <c r="R237" s="454"/>
      <c r="S237" s="254"/>
    </row>
    <row r="238" spans="1:19" ht="33" customHeight="1" x14ac:dyDescent="0.25">
      <c r="A238" s="46"/>
      <c r="B238" s="143"/>
      <c r="C238" s="327"/>
      <c r="D238" s="978"/>
      <c r="E238" s="979"/>
      <c r="F238" s="144"/>
      <c r="G238" s="143"/>
      <c r="H238" s="158"/>
      <c r="I238" s="453"/>
      <c r="J238" s="658" t="str">
        <f>IF(H238="","",VLOOKUP(H238,Datos!$B$2:$C$21,2,FALSE))</f>
        <v/>
      </c>
      <c r="K238" s="385" t="str">
        <f t="shared" si="18"/>
        <v/>
      </c>
      <c r="L238" s="385" t="str">
        <f t="shared" si="19"/>
        <v/>
      </c>
      <c r="M238" s="385" t="str">
        <f t="shared" si="20"/>
        <v/>
      </c>
      <c r="N238" s="385" t="str">
        <f t="shared" si="21"/>
        <v/>
      </c>
      <c r="O238" s="385" t="str">
        <f t="shared" si="22"/>
        <v/>
      </c>
      <c r="P238" s="385" t="str">
        <f t="shared" si="23"/>
        <v/>
      </c>
      <c r="Q238" s="150"/>
      <c r="R238" s="454"/>
      <c r="S238" s="254"/>
    </row>
    <row r="239" spans="1:19" ht="33" customHeight="1" x14ac:dyDescent="0.25">
      <c r="A239" s="46"/>
      <c r="B239" s="143"/>
      <c r="C239" s="327"/>
      <c r="D239" s="978"/>
      <c r="E239" s="979"/>
      <c r="F239" s="144"/>
      <c r="G239" s="143"/>
      <c r="H239" s="158"/>
      <c r="I239" s="453"/>
      <c r="J239" s="658" t="str">
        <f>IF(H239="","",VLOOKUP(H239,Datos!$B$2:$C$21,2,FALSE))</f>
        <v/>
      </c>
      <c r="K239" s="385" t="str">
        <f t="shared" si="18"/>
        <v/>
      </c>
      <c r="L239" s="385" t="str">
        <f t="shared" si="19"/>
        <v/>
      </c>
      <c r="M239" s="385" t="str">
        <f t="shared" si="20"/>
        <v/>
      </c>
      <c r="N239" s="385" t="str">
        <f t="shared" si="21"/>
        <v/>
      </c>
      <c r="O239" s="385" t="str">
        <f t="shared" si="22"/>
        <v/>
      </c>
      <c r="P239" s="385" t="str">
        <f t="shared" si="23"/>
        <v/>
      </c>
      <c r="Q239" s="150"/>
      <c r="R239" s="454"/>
      <c r="S239" s="254"/>
    </row>
    <row r="240" spans="1:19" ht="33" customHeight="1" x14ac:dyDescent="0.25">
      <c r="A240" s="46"/>
      <c r="B240" s="143"/>
      <c r="C240" s="327"/>
      <c r="D240" s="978"/>
      <c r="E240" s="979"/>
      <c r="F240" s="144"/>
      <c r="G240" s="143"/>
      <c r="H240" s="158"/>
      <c r="I240" s="453"/>
      <c r="J240" s="658" t="str">
        <f>IF(H240="","",VLOOKUP(H240,Datos!$B$2:$C$21,2,FALSE))</f>
        <v/>
      </c>
      <c r="K240" s="385" t="str">
        <f t="shared" si="18"/>
        <v/>
      </c>
      <c r="L240" s="385" t="str">
        <f t="shared" si="19"/>
        <v/>
      </c>
      <c r="M240" s="385" t="str">
        <f t="shared" si="20"/>
        <v/>
      </c>
      <c r="N240" s="385" t="str">
        <f t="shared" si="21"/>
        <v/>
      </c>
      <c r="O240" s="385" t="str">
        <f t="shared" si="22"/>
        <v/>
      </c>
      <c r="P240" s="385" t="str">
        <f t="shared" si="23"/>
        <v/>
      </c>
      <c r="Q240" s="150"/>
      <c r="R240" s="454"/>
      <c r="S240" s="254"/>
    </row>
    <row r="241" spans="1:19" ht="33" customHeight="1" x14ac:dyDescent="0.25">
      <c r="A241" s="46"/>
      <c r="B241" s="143"/>
      <c r="C241" s="327"/>
      <c r="D241" s="978"/>
      <c r="E241" s="979"/>
      <c r="F241" s="144"/>
      <c r="G241" s="143"/>
      <c r="H241" s="158"/>
      <c r="I241" s="453"/>
      <c r="J241" s="658" t="str">
        <f>IF(H241="","",VLOOKUP(H241,Datos!$B$2:$C$21,2,FALSE))</f>
        <v/>
      </c>
      <c r="K241" s="385" t="str">
        <f t="shared" si="18"/>
        <v/>
      </c>
      <c r="L241" s="385" t="str">
        <f t="shared" si="19"/>
        <v/>
      </c>
      <c r="M241" s="385" t="str">
        <f t="shared" si="20"/>
        <v/>
      </c>
      <c r="N241" s="385" t="str">
        <f t="shared" si="21"/>
        <v/>
      </c>
      <c r="O241" s="385" t="str">
        <f t="shared" si="22"/>
        <v/>
      </c>
      <c r="P241" s="385" t="str">
        <f t="shared" si="23"/>
        <v/>
      </c>
      <c r="Q241" s="150"/>
      <c r="R241" s="454"/>
      <c r="S241" s="254"/>
    </row>
    <row r="242" spans="1:19" ht="33" customHeight="1" x14ac:dyDescent="0.25">
      <c r="A242" s="46"/>
      <c r="B242" s="143"/>
      <c r="C242" s="327"/>
      <c r="D242" s="978"/>
      <c r="E242" s="979"/>
      <c r="F242" s="144"/>
      <c r="G242" s="143"/>
      <c r="H242" s="158"/>
      <c r="I242" s="453"/>
      <c r="J242" s="658" t="str">
        <f>IF(H242="","",VLOOKUP(H242,Datos!$B$2:$C$21,2,FALSE))</f>
        <v/>
      </c>
      <c r="K242" s="385" t="str">
        <f t="shared" si="18"/>
        <v/>
      </c>
      <c r="L242" s="385" t="str">
        <f t="shared" si="19"/>
        <v/>
      </c>
      <c r="M242" s="385" t="str">
        <f t="shared" si="20"/>
        <v/>
      </c>
      <c r="N242" s="385" t="str">
        <f t="shared" si="21"/>
        <v/>
      </c>
      <c r="O242" s="385" t="str">
        <f t="shared" si="22"/>
        <v/>
      </c>
      <c r="P242" s="385" t="str">
        <f t="shared" si="23"/>
        <v/>
      </c>
      <c r="Q242" s="150"/>
      <c r="R242" s="454"/>
      <c r="S242" s="254"/>
    </row>
    <row r="243" spans="1:19" ht="33" customHeight="1" x14ac:dyDescent="0.25">
      <c r="A243" s="46"/>
      <c r="B243" s="143"/>
      <c r="C243" s="327"/>
      <c r="D243" s="978"/>
      <c r="E243" s="979"/>
      <c r="F243" s="144"/>
      <c r="G243" s="143"/>
      <c r="H243" s="158"/>
      <c r="I243" s="453"/>
      <c r="J243" s="658" t="str">
        <f>IF(H243="","",VLOOKUP(H243,Datos!$B$2:$C$21,2,FALSE))</f>
        <v/>
      </c>
      <c r="K243" s="385" t="str">
        <f t="shared" si="18"/>
        <v/>
      </c>
      <c r="L243" s="385" t="str">
        <f t="shared" si="19"/>
        <v/>
      </c>
      <c r="M243" s="385" t="str">
        <f t="shared" si="20"/>
        <v/>
      </c>
      <c r="N243" s="385" t="str">
        <f t="shared" si="21"/>
        <v/>
      </c>
      <c r="O243" s="385" t="str">
        <f t="shared" si="22"/>
        <v/>
      </c>
      <c r="P243" s="385" t="str">
        <f t="shared" si="23"/>
        <v/>
      </c>
      <c r="Q243" s="150"/>
      <c r="R243" s="454"/>
      <c r="S243" s="254"/>
    </row>
    <row r="244" spans="1:19" ht="33" customHeight="1" x14ac:dyDescent="0.25">
      <c r="A244" s="46"/>
      <c r="B244" s="143"/>
      <c r="C244" s="327"/>
      <c r="D244" s="978"/>
      <c r="E244" s="979"/>
      <c r="F244" s="144"/>
      <c r="G244" s="143"/>
      <c r="H244" s="158"/>
      <c r="I244" s="453"/>
      <c r="J244" s="658" t="str">
        <f>IF(H244="","",VLOOKUP(H244,Datos!$B$2:$C$21,2,FALSE))</f>
        <v/>
      </c>
      <c r="K244" s="385" t="str">
        <f t="shared" si="18"/>
        <v/>
      </c>
      <c r="L244" s="385" t="str">
        <f t="shared" si="19"/>
        <v/>
      </c>
      <c r="M244" s="385" t="str">
        <f t="shared" si="20"/>
        <v/>
      </c>
      <c r="N244" s="385" t="str">
        <f t="shared" si="21"/>
        <v/>
      </c>
      <c r="O244" s="385" t="str">
        <f t="shared" si="22"/>
        <v/>
      </c>
      <c r="P244" s="385" t="str">
        <f t="shared" si="23"/>
        <v/>
      </c>
      <c r="Q244" s="150"/>
      <c r="R244" s="454"/>
      <c r="S244" s="254"/>
    </row>
    <row r="245" spans="1:19" ht="33" customHeight="1" x14ac:dyDescent="0.25">
      <c r="A245" s="46"/>
      <c r="B245" s="143"/>
      <c r="C245" s="327"/>
      <c r="D245" s="978"/>
      <c r="E245" s="979"/>
      <c r="F245" s="144"/>
      <c r="G245" s="143"/>
      <c r="H245" s="158"/>
      <c r="I245" s="453"/>
      <c r="J245" s="658" t="str">
        <f>IF(H245="","",VLOOKUP(H245,Datos!$B$2:$C$21,2,FALSE))</f>
        <v/>
      </c>
      <c r="K245" s="385" t="str">
        <f t="shared" si="18"/>
        <v/>
      </c>
      <c r="L245" s="385" t="str">
        <f t="shared" si="19"/>
        <v/>
      </c>
      <c r="M245" s="385" t="str">
        <f t="shared" si="20"/>
        <v/>
      </c>
      <c r="N245" s="385" t="str">
        <f t="shared" si="21"/>
        <v/>
      </c>
      <c r="O245" s="385" t="str">
        <f t="shared" si="22"/>
        <v/>
      </c>
      <c r="P245" s="385" t="str">
        <f t="shared" si="23"/>
        <v/>
      </c>
      <c r="Q245" s="150"/>
      <c r="R245" s="454"/>
      <c r="S245" s="254"/>
    </row>
    <row r="246" spans="1:19" ht="33" customHeight="1" x14ac:dyDescent="0.25">
      <c r="A246" s="46"/>
      <c r="B246" s="143"/>
      <c r="C246" s="327"/>
      <c r="D246" s="978"/>
      <c r="E246" s="979"/>
      <c r="F246" s="144"/>
      <c r="G246" s="143"/>
      <c r="H246" s="158"/>
      <c r="I246" s="453"/>
      <c r="J246" s="658" t="str">
        <f>IF(H246="","",VLOOKUP(H246,Datos!$B$2:$C$21,2,FALSE))</f>
        <v/>
      </c>
      <c r="K246" s="385" t="str">
        <f t="shared" si="18"/>
        <v/>
      </c>
      <c r="L246" s="385" t="str">
        <f t="shared" si="19"/>
        <v/>
      </c>
      <c r="M246" s="385" t="str">
        <f t="shared" si="20"/>
        <v/>
      </c>
      <c r="N246" s="385" t="str">
        <f t="shared" si="21"/>
        <v/>
      </c>
      <c r="O246" s="385" t="str">
        <f t="shared" si="22"/>
        <v/>
      </c>
      <c r="P246" s="385" t="str">
        <f t="shared" si="23"/>
        <v/>
      </c>
      <c r="Q246" s="150"/>
      <c r="R246" s="454"/>
      <c r="S246" s="254"/>
    </row>
    <row r="247" spans="1:19" ht="33" customHeight="1" x14ac:dyDescent="0.25">
      <c r="A247" s="46"/>
      <c r="B247" s="143"/>
      <c r="C247" s="327"/>
      <c r="D247" s="978"/>
      <c r="E247" s="979"/>
      <c r="F247" s="144"/>
      <c r="G247" s="143"/>
      <c r="H247" s="158"/>
      <c r="I247" s="453"/>
      <c r="J247" s="658" t="str">
        <f>IF(H247="","",VLOOKUP(H247,Datos!$B$2:$C$21,2,FALSE))</f>
        <v/>
      </c>
      <c r="K247" s="385" t="str">
        <f t="shared" si="18"/>
        <v/>
      </c>
      <c r="L247" s="385" t="str">
        <f t="shared" si="19"/>
        <v/>
      </c>
      <c r="M247" s="385" t="str">
        <f t="shared" si="20"/>
        <v/>
      </c>
      <c r="N247" s="385" t="str">
        <f t="shared" si="21"/>
        <v/>
      </c>
      <c r="O247" s="385" t="str">
        <f t="shared" si="22"/>
        <v/>
      </c>
      <c r="P247" s="385" t="str">
        <f t="shared" si="23"/>
        <v/>
      </c>
      <c r="Q247" s="150"/>
      <c r="R247" s="454"/>
      <c r="S247" s="254"/>
    </row>
    <row r="248" spans="1:19" ht="33" customHeight="1" x14ac:dyDescent="0.25">
      <c r="A248" s="46"/>
      <c r="B248" s="143"/>
      <c r="C248" s="327"/>
      <c r="D248" s="978"/>
      <c r="E248" s="979"/>
      <c r="F248" s="144"/>
      <c r="G248" s="143"/>
      <c r="H248" s="158"/>
      <c r="I248" s="453"/>
      <c r="J248" s="658" t="str">
        <f>IF(H248="","",VLOOKUP(H248,Datos!$B$2:$C$21,2,FALSE))</f>
        <v/>
      </c>
      <c r="K248" s="385" t="str">
        <f t="shared" si="18"/>
        <v/>
      </c>
      <c r="L248" s="385" t="str">
        <f t="shared" si="19"/>
        <v/>
      </c>
      <c r="M248" s="385" t="str">
        <f t="shared" si="20"/>
        <v/>
      </c>
      <c r="N248" s="385" t="str">
        <f t="shared" si="21"/>
        <v/>
      </c>
      <c r="O248" s="385" t="str">
        <f t="shared" si="22"/>
        <v/>
      </c>
      <c r="P248" s="385" t="str">
        <f t="shared" si="23"/>
        <v/>
      </c>
      <c r="Q248" s="150"/>
      <c r="R248" s="454"/>
      <c r="S248" s="254"/>
    </row>
    <row r="249" spans="1:19" ht="33" customHeight="1" x14ac:dyDescent="0.25">
      <c r="A249" s="46"/>
      <c r="B249" s="143"/>
      <c r="C249" s="327"/>
      <c r="D249" s="978"/>
      <c r="E249" s="979"/>
      <c r="F249" s="144"/>
      <c r="G249" s="143"/>
      <c r="H249" s="158"/>
      <c r="I249" s="453"/>
      <c r="J249" s="658" t="str">
        <f>IF(H249="","",VLOOKUP(H249,Datos!$B$2:$C$21,2,FALSE))</f>
        <v/>
      </c>
      <c r="K249" s="385" t="str">
        <f t="shared" si="18"/>
        <v/>
      </c>
      <c r="L249" s="385" t="str">
        <f t="shared" si="19"/>
        <v/>
      </c>
      <c r="M249" s="385" t="str">
        <f t="shared" si="20"/>
        <v/>
      </c>
      <c r="N249" s="385" t="str">
        <f t="shared" si="21"/>
        <v/>
      </c>
      <c r="O249" s="385" t="str">
        <f t="shared" si="22"/>
        <v/>
      </c>
      <c r="P249" s="385" t="str">
        <f t="shared" si="23"/>
        <v/>
      </c>
      <c r="Q249" s="150"/>
      <c r="R249" s="454"/>
      <c r="S249" s="254"/>
    </row>
    <row r="250" spans="1:19" ht="33" customHeight="1" x14ac:dyDescent="0.25">
      <c r="A250" s="46"/>
      <c r="B250" s="143"/>
      <c r="C250" s="327"/>
      <c r="D250" s="978"/>
      <c r="E250" s="979"/>
      <c r="F250" s="144"/>
      <c r="G250" s="143"/>
      <c r="H250" s="158"/>
      <c r="I250" s="453"/>
      <c r="J250" s="658" t="str">
        <f>IF(H250="","",VLOOKUP(H250,Datos!$B$2:$C$21,2,FALSE))</f>
        <v/>
      </c>
      <c r="K250" s="385" t="str">
        <f t="shared" si="18"/>
        <v/>
      </c>
      <c r="L250" s="385" t="str">
        <f t="shared" si="19"/>
        <v/>
      </c>
      <c r="M250" s="385" t="str">
        <f t="shared" si="20"/>
        <v/>
      </c>
      <c r="N250" s="385" t="str">
        <f t="shared" si="21"/>
        <v/>
      </c>
      <c r="O250" s="385" t="str">
        <f t="shared" si="22"/>
        <v/>
      </c>
      <c r="P250" s="385" t="str">
        <f t="shared" si="23"/>
        <v/>
      </c>
      <c r="Q250" s="150"/>
      <c r="R250" s="454"/>
      <c r="S250" s="254"/>
    </row>
    <row r="251" spans="1:19" ht="33" customHeight="1" x14ac:dyDescent="0.25">
      <c r="A251" s="46"/>
      <c r="B251" s="143"/>
      <c r="C251" s="327"/>
      <c r="D251" s="978"/>
      <c r="E251" s="979"/>
      <c r="F251" s="144"/>
      <c r="G251" s="143"/>
      <c r="H251" s="158"/>
      <c r="I251" s="453"/>
      <c r="J251" s="658" t="str">
        <f>IF(H251="","",VLOOKUP(H251,Datos!$B$2:$C$21,2,FALSE))</f>
        <v/>
      </c>
      <c r="K251" s="385" t="str">
        <f t="shared" si="18"/>
        <v/>
      </c>
      <c r="L251" s="385" t="str">
        <f t="shared" si="19"/>
        <v/>
      </c>
      <c r="M251" s="385" t="str">
        <f t="shared" si="20"/>
        <v/>
      </c>
      <c r="N251" s="385" t="str">
        <f t="shared" si="21"/>
        <v/>
      </c>
      <c r="O251" s="385" t="str">
        <f t="shared" si="22"/>
        <v/>
      </c>
      <c r="P251" s="385" t="str">
        <f t="shared" si="23"/>
        <v/>
      </c>
      <c r="Q251" s="150"/>
      <c r="R251" s="454"/>
      <c r="S251" s="254"/>
    </row>
    <row r="252" spans="1:19" ht="33" customHeight="1" x14ac:dyDescent="0.25">
      <c r="A252" s="46"/>
      <c r="B252" s="143"/>
      <c r="C252" s="327"/>
      <c r="D252" s="978"/>
      <c r="E252" s="979"/>
      <c r="F252" s="144"/>
      <c r="G252" s="143"/>
      <c r="H252" s="158"/>
      <c r="I252" s="453"/>
      <c r="J252" s="658" t="str">
        <f>IF(H252="","",VLOOKUP(H252,Datos!$B$2:$C$21,2,FALSE))</f>
        <v/>
      </c>
      <c r="K252" s="385" t="str">
        <f t="shared" si="18"/>
        <v/>
      </c>
      <c r="L252" s="385" t="str">
        <f t="shared" si="19"/>
        <v/>
      </c>
      <c r="M252" s="385" t="str">
        <f t="shared" si="20"/>
        <v/>
      </c>
      <c r="N252" s="385" t="str">
        <f t="shared" si="21"/>
        <v/>
      </c>
      <c r="O252" s="385" t="str">
        <f t="shared" si="22"/>
        <v/>
      </c>
      <c r="P252" s="385" t="str">
        <f t="shared" si="23"/>
        <v/>
      </c>
      <c r="Q252" s="150"/>
      <c r="R252" s="454"/>
      <c r="S252" s="254"/>
    </row>
    <row r="253" spans="1:19" ht="33" customHeight="1" x14ac:dyDescent="0.25">
      <c r="A253" s="46"/>
      <c r="B253" s="143"/>
      <c r="C253" s="327"/>
      <c r="D253" s="978"/>
      <c r="E253" s="979"/>
      <c r="F253" s="144"/>
      <c r="G253" s="143"/>
      <c r="H253" s="158"/>
      <c r="I253" s="453"/>
      <c r="J253" s="658" t="str">
        <f>IF(H253="","",VLOOKUP(H253,Datos!$B$2:$C$21,2,FALSE))</f>
        <v/>
      </c>
      <c r="K253" s="385" t="str">
        <f t="shared" si="18"/>
        <v/>
      </c>
      <c r="L253" s="385" t="str">
        <f t="shared" si="19"/>
        <v/>
      </c>
      <c r="M253" s="385" t="str">
        <f t="shared" si="20"/>
        <v/>
      </c>
      <c r="N253" s="385" t="str">
        <f t="shared" si="21"/>
        <v/>
      </c>
      <c r="O253" s="385" t="str">
        <f t="shared" si="22"/>
        <v/>
      </c>
      <c r="P253" s="385" t="str">
        <f t="shared" si="23"/>
        <v/>
      </c>
      <c r="Q253" s="150"/>
      <c r="R253" s="454"/>
      <c r="S253" s="254"/>
    </row>
    <row r="254" spans="1:19" ht="33" customHeight="1" x14ac:dyDescent="0.25">
      <c r="A254" s="46"/>
      <c r="B254" s="143"/>
      <c r="C254" s="327"/>
      <c r="D254" s="978"/>
      <c r="E254" s="979"/>
      <c r="F254" s="144"/>
      <c r="G254" s="143"/>
      <c r="H254" s="158"/>
      <c r="I254" s="453"/>
      <c r="J254" s="658" t="str">
        <f>IF(H254="","",VLOOKUP(H254,Datos!$B$2:$C$21,2,FALSE))</f>
        <v/>
      </c>
      <c r="K254" s="385" t="str">
        <f t="shared" si="18"/>
        <v/>
      </c>
      <c r="L254" s="385" t="str">
        <f t="shared" si="19"/>
        <v/>
      </c>
      <c r="M254" s="385" t="str">
        <f t="shared" si="20"/>
        <v/>
      </c>
      <c r="N254" s="385" t="str">
        <f t="shared" si="21"/>
        <v/>
      </c>
      <c r="O254" s="385" t="str">
        <f t="shared" si="22"/>
        <v/>
      </c>
      <c r="P254" s="385" t="str">
        <f t="shared" si="23"/>
        <v/>
      </c>
      <c r="Q254" s="150"/>
      <c r="R254" s="454"/>
      <c r="S254" s="254"/>
    </row>
    <row r="255" spans="1:19" ht="33" customHeight="1" x14ac:dyDescent="0.25">
      <c r="A255" s="46"/>
      <c r="B255" s="143"/>
      <c r="C255" s="327"/>
      <c r="D255" s="978"/>
      <c r="E255" s="979"/>
      <c r="F255" s="144"/>
      <c r="G255" s="143"/>
      <c r="H255" s="158"/>
      <c r="I255" s="453"/>
      <c r="J255" s="658" t="str">
        <f>IF(H255="","",VLOOKUP(H255,Datos!$B$2:$C$21,2,FALSE))</f>
        <v/>
      </c>
      <c r="K255" s="385" t="str">
        <f t="shared" si="18"/>
        <v/>
      </c>
      <c r="L255" s="385" t="str">
        <f t="shared" si="19"/>
        <v/>
      </c>
      <c r="M255" s="385" t="str">
        <f t="shared" si="20"/>
        <v/>
      </c>
      <c r="N255" s="385" t="str">
        <f t="shared" si="21"/>
        <v/>
      </c>
      <c r="O255" s="385" t="str">
        <f t="shared" si="22"/>
        <v/>
      </c>
      <c r="P255" s="385" t="str">
        <f t="shared" si="23"/>
        <v/>
      </c>
      <c r="Q255" s="150"/>
      <c r="R255" s="454"/>
      <c r="S255" s="254"/>
    </row>
    <row r="256" spans="1:19" ht="33" customHeight="1" x14ac:dyDescent="0.25">
      <c r="A256" s="46"/>
      <c r="B256" s="143"/>
      <c r="C256" s="327"/>
      <c r="D256" s="978"/>
      <c r="E256" s="979"/>
      <c r="F256" s="144"/>
      <c r="G256" s="143"/>
      <c r="H256" s="158"/>
      <c r="I256" s="453"/>
      <c r="J256" s="658" t="str">
        <f>IF(H256="","",VLOOKUP(H256,Datos!$B$2:$C$21,2,FALSE))</f>
        <v/>
      </c>
      <c r="K256" s="385" t="str">
        <f t="shared" si="18"/>
        <v/>
      </c>
      <c r="L256" s="385" t="str">
        <f t="shared" si="19"/>
        <v/>
      </c>
      <c r="M256" s="385" t="str">
        <f t="shared" si="20"/>
        <v/>
      </c>
      <c r="N256" s="385" t="str">
        <f t="shared" si="21"/>
        <v/>
      </c>
      <c r="O256" s="385" t="str">
        <f t="shared" si="22"/>
        <v/>
      </c>
      <c r="P256" s="385" t="str">
        <f t="shared" si="23"/>
        <v/>
      </c>
      <c r="Q256" s="150"/>
      <c r="R256" s="454"/>
      <c r="S256" s="254"/>
    </row>
    <row r="257" spans="1:19" ht="33" customHeight="1" x14ac:dyDescent="0.25">
      <c r="A257" s="46"/>
      <c r="B257" s="143"/>
      <c r="C257" s="327"/>
      <c r="D257" s="978"/>
      <c r="E257" s="979"/>
      <c r="F257" s="144"/>
      <c r="G257" s="143"/>
      <c r="H257" s="158"/>
      <c r="I257" s="453"/>
      <c r="J257" s="658" t="str">
        <f>IF(H257="","",VLOOKUP(H257,Datos!$B$2:$C$21,2,FALSE))</f>
        <v/>
      </c>
      <c r="K257" s="385" t="str">
        <f t="shared" si="18"/>
        <v/>
      </c>
      <c r="L257" s="385" t="str">
        <f t="shared" si="19"/>
        <v/>
      </c>
      <c r="M257" s="385" t="str">
        <f t="shared" si="20"/>
        <v/>
      </c>
      <c r="N257" s="385" t="str">
        <f t="shared" si="21"/>
        <v/>
      </c>
      <c r="O257" s="385" t="str">
        <f t="shared" si="22"/>
        <v/>
      </c>
      <c r="P257" s="385" t="str">
        <f t="shared" si="23"/>
        <v/>
      </c>
      <c r="Q257" s="150"/>
      <c r="R257" s="454"/>
      <c r="S257" s="254"/>
    </row>
    <row r="258" spans="1:19" ht="33" customHeight="1" x14ac:dyDescent="0.25">
      <c r="A258" s="46"/>
      <c r="B258" s="143"/>
      <c r="C258" s="327"/>
      <c r="D258" s="978"/>
      <c r="E258" s="979"/>
      <c r="F258" s="144"/>
      <c r="G258" s="143"/>
      <c r="H258" s="158"/>
      <c r="I258" s="453"/>
      <c r="J258" s="658" t="str">
        <f>IF(H258="","",VLOOKUP(H258,Datos!$B$2:$C$21,2,FALSE))</f>
        <v/>
      </c>
      <c r="K258" s="385" t="str">
        <f t="shared" si="18"/>
        <v/>
      </c>
      <c r="L258" s="385" t="str">
        <f t="shared" si="19"/>
        <v/>
      </c>
      <c r="M258" s="385" t="str">
        <f t="shared" si="20"/>
        <v/>
      </c>
      <c r="N258" s="385" t="str">
        <f t="shared" si="21"/>
        <v/>
      </c>
      <c r="O258" s="385" t="str">
        <f t="shared" si="22"/>
        <v/>
      </c>
      <c r="P258" s="385" t="str">
        <f t="shared" si="23"/>
        <v/>
      </c>
      <c r="Q258" s="150"/>
      <c r="R258" s="454"/>
      <c r="S258" s="254"/>
    </row>
    <row r="259" spans="1:19" ht="33" customHeight="1" x14ac:dyDescent="0.25">
      <c r="A259" s="46"/>
      <c r="B259" s="143"/>
      <c r="C259" s="327"/>
      <c r="D259" s="978"/>
      <c r="E259" s="979"/>
      <c r="F259" s="144"/>
      <c r="G259" s="143"/>
      <c r="H259" s="158"/>
      <c r="I259" s="453"/>
      <c r="J259" s="658" t="str">
        <f>IF(H259="","",VLOOKUP(H259,Datos!$B$2:$C$21,2,FALSE))</f>
        <v/>
      </c>
      <c r="K259" s="385" t="str">
        <f t="shared" si="18"/>
        <v/>
      </c>
      <c r="L259" s="385" t="str">
        <f t="shared" si="19"/>
        <v/>
      </c>
      <c r="M259" s="385" t="str">
        <f t="shared" si="20"/>
        <v/>
      </c>
      <c r="N259" s="385" t="str">
        <f t="shared" si="21"/>
        <v/>
      </c>
      <c r="O259" s="385" t="str">
        <f t="shared" si="22"/>
        <v/>
      </c>
      <c r="P259" s="385" t="str">
        <f t="shared" si="23"/>
        <v/>
      </c>
      <c r="Q259" s="150"/>
      <c r="R259" s="454"/>
      <c r="S259" s="254"/>
    </row>
    <row r="260" spans="1:19" ht="33" customHeight="1" x14ac:dyDescent="0.25">
      <c r="A260" s="46"/>
      <c r="B260" s="143"/>
      <c r="C260" s="327"/>
      <c r="D260" s="978"/>
      <c r="E260" s="979"/>
      <c r="F260" s="144"/>
      <c r="G260" s="143"/>
      <c r="H260" s="158"/>
      <c r="I260" s="453"/>
      <c r="J260" s="658" t="str">
        <f>IF(H260="","",VLOOKUP(H260,Datos!$B$2:$C$21,2,FALSE))</f>
        <v/>
      </c>
      <c r="K260" s="385" t="str">
        <f t="shared" si="18"/>
        <v/>
      </c>
      <c r="L260" s="385" t="str">
        <f t="shared" si="19"/>
        <v/>
      </c>
      <c r="M260" s="385" t="str">
        <f t="shared" si="20"/>
        <v/>
      </c>
      <c r="N260" s="385" t="str">
        <f t="shared" si="21"/>
        <v/>
      </c>
      <c r="O260" s="385" t="str">
        <f t="shared" si="22"/>
        <v/>
      </c>
      <c r="P260" s="385" t="str">
        <f t="shared" si="23"/>
        <v/>
      </c>
      <c r="Q260" s="150"/>
      <c r="R260" s="454"/>
      <c r="S260" s="254"/>
    </row>
    <row r="261" spans="1:19" ht="33" customHeight="1" x14ac:dyDescent="0.25">
      <c r="A261" s="46"/>
      <c r="B261" s="143"/>
      <c r="C261" s="327"/>
      <c r="D261" s="978"/>
      <c r="E261" s="979"/>
      <c r="F261" s="144"/>
      <c r="G261" s="143"/>
      <c r="H261" s="158"/>
      <c r="I261" s="453"/>
      <c r="J261" s="658" t="str">
        <f>IF(H261="","",VLOOKUP(H261,Datos!$B$2:$C$21,2,FALSE))</f>
        <v/>
      </c>
      <c r="K261" s="385" t="str">
        <f t="shared" si="18"/>
        <v/>
      </c>
      <c r="L261" s="385" t="str">
        <f t="shared" si="19"/>
        <v/>
      </c>
      <c r="M261" s="385" t="str">
        <f t="shared" si="20"/>
        <v/>
      </c>
      <c r="N261" s="385" t="str">
        <f t="shared" si="21"/>
        <v/>
      </c>
      <c r="O261" s="385" t="str">
        <f t="shared" si="22"/>
        <v/>
      </c>
      <c r="P261" s="385" t="str">
        <f t="shared" si="23"/>
        <v/>
      </c>
      <c r="Q261" s="150"/>
      <c r="R261" s="454"/>
      <c r="S261" s="254"/>
    </row>
    <row r="262" spans="1:19" ht="33" customHeight="1" x14ac:dyDescent="0.25">
      <c r="A262" s="46"/>
      <c r="B262" s="143"/>
      <c r="C262" s="327"/>
      <c r="D262" s="978"/>
      <c r="E262" s="979"/>
      <c r="F262" s="144"/>
      <c r="G262" s="143"/>
      <c r="H262" s="158"/>
      <c r="I262" s="453"/>
      <c r="J262" s="658" t="str">
        <f>IF(H262="","",VLOOKUP(H262,Datos!$B$2:$C$21,2,FALSE))</f>
        <v/>
      </c>
      <c r="K262" s="385" t="str">
        <f t="shared" si="18"/>
        <v/>
      </c>
      <c r="L262" s="385" t="str">
        <f t="shared" si="19"/>
        <v/>
      </c>
      <c r="M262" s="385" t="str">
        <f t="shared" si="20"/>
        <v/>
      </c>
      <c r="N262" s="385" t="str">
        <f t="shared" si="21"/>
        <v/>
      </c>
      <c r="O262" s="385" t="str">
        <f t="shared" si="22"/>
        <v/>
      </c>
      <c r="P262" s="385" t="str">
        <f t="shared" si="23"/>
        <v/>
      </c>
      <c r="Q262" s="150"/>
      <c r="R262" s="454"/>
      <c r="S262" s="254"/>
    </row>
    <row r="263" spans="1:19" ht="33" customHeight="1" x14ac:dyDescent="0.25">
      <c r="A263" s="46"/>
      <c r="B263" s="143"/>
      <c r="C263" s="327"/>
      <c r="D263" s="978"/>
      <c r="E263" s="979"/>
      <c r="F263" s="144"/>
      <c r="G263" s="143"/>
      <c r="H263" s="158"/>
      <c r="I263" s="453"/>
      <c r="J263" s="658" t="str">
        <f>IF(H263="","",VLOOKUP(H263,Datos!$B$2:$C$21,2,FALSE))</f>
        <v/>
      </c>
      <c r="K263" s="385" t="str">
        <f t="shared" si="18"/>
        <v/>
      </c>
      <c r="L263" s="385" t="str">
        <f t="shared" si="19"/>
        <v/>
      </c>
      <c r="M263" s="385" t="str">
        <f t="shared" si="20"/>
        <v/>
      </c>
      <c r="N263" s="385" t="str">
        <f t="shared" si="21"/>
        <v/>
      </c>
      <c r="O263" s="385" t="str">
        <f t="shared" si="22"/>
        <v/>
      </c>
      <c r="P263" s="385" t="str">
        <f t="shared" si="23"/>
        <v/>
      </c>
      <c r="Q263" s="150"/>
      <c r="R263" s="454"/>
      <c r="S263" s="254"/>
    </row>
    <row r="264" spans="1:19" ht="33" customHeight="1" x14ac:dyDescent="0.25">
      <c r="A264" s="46"/>
      <c r="B264" s="143"/>
      <c r="C264" s="327"/>
      <c r="D264" s="978"/>
      <c r="E264" s="979"/>
      <c r="F264" s="144"/>
      <c r="G264" s="143"/>
      <c r="H264" s="158"/>
      <c r="I264" s="453"/>
      <c r="J264" s="658" t="str">
        <f>IF(H264="","",VLOOKUP(H264,Datos!$B$2:$C$21,2,FALSE))</f>
        <v/>
      </c>
      <c r="K264" s="385" t="str">
        <f t="shared" si="18"/>
        <v/>
      </c>
      <c r="L264" s="385" t="str">
        <f t="shared" si="19"/>
        <v/>
      </c>
      <c r="M264" s="385" t="str">
        <f t="shared" si="20"/>
        <v/>
      </c>
      <c r="N264" s="385" t="str">
        <f t="shared" si="21"/>
        <v/>
      </c>
      <c r="O264" s="385" t="str">
        <f t="shared" si="22"/>
        <v/>
      </c>
      <c r="P264" s="385" t="str">
        <f t="shared" si="23"/>
        <v/>
      </c>
      <c r="Q264" s="150"/>
      <c r="R264" s="454"/>
      <c r="S264" s="254"/>
    </row>
    <row r="265" spans="1:19" ht="33" customHeight="1" x14ac:dyDescent="0.25">
      <c r="A265" s="46"/>
      <c r="B265" s="143"/>
      <c r="C265" s="327"/>
      <c r="D265" s="978"/>
      <c r="E265" s="979"/>
      <c r="F265" s="144"/>
      <c r="G265" s="143"/>
      <c r="H265" s="158"/>
      <c r="I265" s="453"/>
      <c r="J265" s="658" t="str">
        <f>IF(H265="","",VLOOKUP(H265,Datos!$B$2:$C$21,2,FALSE))</f>
        <v/>
      </c>
      <c r="K265" s="385" t="str">
        <f t="shared" si="18"/>
        <v/>
      </c>
      <c r="L265" s="385" t="str">
        <f t="shared" si="19"/>
        <v/>
      </c>
      <c r="M265" s="385" t="str">
        <f t="shared" si="20"/>
        <v/>
      </c>
      <c r="N265" s="385" t="str">
        <f t="shared" si="21"/>
        <v/>
      </c>
      <c r="O265" s="385" t="str">
        <f t="shared" si="22"/>
        <v/>
      </c>
      <c r="P265" s="385" t="str">
        <f t="shared" si="23"/>
        <v/>
      </c>
      <c r="Q265" s="150"/>
      <c r="R265" s="454"/>
      <c r="S265" s="254"/>
    </row>
    <row r="266" spans="1:19" ht="33" customHeight="1" x14ac:dyDescent="0.25">
      <c r="A266" s="46"/>
      <c r="B266" s="143"/>
      <c r="C266" s="327"/>
      <c r="D266" s="978"/>
      <c r="E266" s="979"/>
      <c r="F266" s="144"/>
      <c r="G266" s="143"/>
      <c r="H266" s="158"/>
      <c r="I266" s="453"/>
      <c r="J266" s="658" t="str">
        <f>IF(H266="","",VLOOKUP(H266,Datos!$B$2:$C$21,2,FALSE))</f>
        <v/>
      </c>
      <c r="K266" s="385" t="str">
        <f t="shared" si="18"/>
        <v/>
      </c>
      <c r="L266" s="385" t="str">
        <f t="shared" si="19"/>
        <v/>
      </c>
      <c r="M266" s="385" t="str">
        <f t="shared" si="20"/>
        <v/>
      </c>
      <c r="N266" s="385" t="str">
        <f t="shared" si="21"/>
        <v/>
      </c>
      <c r="O266" s="385" t="str">
        <f t="shared" si="22"/>
        <v/>
      </c>
      <c r="P266" s="385" t="str">
        <f t="shared" si="23"/>
        <v/>
      </c>
      <c r="Q266" s="150"/>
      <c r="R266" s="454"/>
      <c r="S266" s="254"/>
    </row>
    <row r="267" spans="1:19" ht="33" customHeight="1" x14ac:dyDescent="0.25">
      <c r="A267" s="46"/>
      <c r="B267" s="143"/>
      <c r="C267" s="327"/>
      <c r="D267" s="978"/>
      <c r="E267" s="979"/>
      <c r="F267" s="144"/>
      <c r="G267" s="143"/>
      <c r="H267" s="158"/>
      <c r="I267" s="453"/>
      <c r="J267" s="658" t="str">
        <f>IF(H267="","",VLOOKUP(H267,Datos!$B$2:$C$21,2,FALSE))</f>
        <v/>
      </c>
      <c r="K267" s="385" t="str">
        <f t="shared" si="18"/>
        <v/>
      </c>
      <c r="L267" s="385" t="str">
        <f t="shared" si="19"/>
        <v/>
      </c>
      <c r="M267" s="385" t="str">
        <f t="shared" si="20"/>
        <v/>
      </c>
      <c r="N267" s="385" t="str">
        <f t="shared" si="21"/>
        <v/>
      </c>
      <c r="O267" s="385" t="str">
        <f t="shared" si="22"/>
        <v/>
      </c>
      <c r="P267" s="385" t="str">
        <f t="shared" si="23"/>
        <v/>
      </c>
      <c r="Q267" s="150"/>
      <c r="R267" s="454"/>
      <c r="S267" s="254"/>
    </row>
    <row r="268" spans="1:19" ht="33" customHeight="1" x14ac:dyDescent="0.25">
      <c r="A268" s="46"/>
      <c r="B268" s="143"/>
      <c r="C268" s="327"/>
      <c r="D268" s="978"/>
      <c r="E268" s="979"/>
      <c r="F268" s="144"/>
      <c r="G268" s="143"/>
      <c r="H268" s="158"/>
      <c r="I268" s="453"/>
      <c r="J268" s="658" t="str">
        <f>IF(H268="","",VLOOKUP(H268,Datos!$B$2:$C$21,2,FALSE))</f>
        <v/>
      </c>
      <c r="K268" s="385" t="str">
        <f t="shared" si="18"/>
        <v/>
      </c>
      <c r="L268" s="385" t="str">
        <f t="shared" si="19"/>
        <v/>
      </c>
      <c r="M268" s="385" t="str">
        <f t="shared" si="20"/>
        <v/>
      </c>
      <c r="N268" s="385" t="str">
        <f t="shared" si="21"/>
        <v/>
      </c>
      <c r="O268" s="385" t="str">
        <f t="shared" si="22"/>
        <v/>
      </c>
      <c r="P268" s="385" t="str">
        <f t="shared" si="23"/>
        <v/>
      </c>
      <c r="Q268" s="150"/>
      <c r="R268" s="454"/>
      <c r="S268" s="254"/>
    </row>
    <row r="269" spans="1:19" ht="33" customHeight="1" x14ac:dyDescent="0.25">
      <c r="A269" s="46"/>
      <c r="B269" s="143"/>
      <c r="C269" s="327"/>
      <c r="D269" s="978"/>
      <c r="E269" s="979"/>
      <c r="F269" s="144"/>
      <c r="G269" s="143"/>
      <c r="H269" s="158"/>
      <c r="I269" s="453"/>
      <c r="J269" s="658" t="str">
        <f>IF(H269="","",VLOOKUP(H269,Datos!$B$2:$C$21,2,FALSE))</f>
        <v/>
      </c>
      <c r="K269" s="385" t="str">
        <f t="shared" ref="K269:K332" si="24">IF(ISNUMBER(J269),((J269*12)*G269),"")</f>
        <v/>
      </c>
      <c r="L269" s="385" t="str">
        <f t="shared" ref="L269:L332" si="25">IF(ISNUMBER(J269),(K269/12),"")</f>
        <v/>
      </c>
      <c r="M269" s="385" t="str">
        <f t="shared" ref="M269:M332" si="26">IF(ISNUMBER(J269),($F$513*G269),"")</f>
        <v/>
      </c>
      <c r="N269" s="385" t="str">
        <f t="shared" ref="N269:N332" si="27">IF(ISNUMBER(J269),(K269*8.33%),"")</f>
        <v/>
      </c>
      <c r="O269" s="385" t="str">
        <f t="shared" ref="O269:O332" si="28">IF(ISNUMBER(J269),(K269*9.15%),"")</f>
        <v/>
      </c>
      <c r="P269" s="385" t="str">
        <f t="shared" ref="P269:P332" si="29">IF(ISNUMBER(J269),SUM(K269:O269),"")</f>
        <v/>
      </c>
      <c r="Q269" s="150"/>
      <c r="R269" s="454"/>
      <c r="S269" s="254"/>
    </row>
    <row r="270" spans="1:19" ht="33" customHeight="1" x14ac:dyDescent="0.25">
      <c r="A270" s="46"/>
      <c r="B270" s="143"/>
      <c r="C270" s="327"/>
      <c r="D270" s="978"/>
      <c r="E270" s="979"/>
      <c r="F270" s="144"/>
      <c r="G270" s="143"/>
      <c r="H270" s="158"/>
      <c r="I270" s="453"/>
      <c r="J270" s="658" t="str">
        <f>IF(H270="","",VLOOKUP(H270,Datos!$B$2:$C$21,2,FALSE))</f>
        <v/>
      </c>
      <c r="K270" s="385" t="str">
        <f t="shared" si="24"/>
        <v/>
      </c>
      <c r="L270" s="385" t="str">
        <f t="shared" si="25"/>
        <v/>
      </c>
      <c r="M270" s="385" t="str">
        <f t="shared" si="26"/>
        <v/>
      </c>
      <c r="N270" s="385" t="str">
        <f t="shared" si="27"/>
        <v/>
      </c>
      <c r="O270" s="385" t="str">
        <f t="shared" si="28"/>
        <v/>
      </c>
      <c r="P270" s="385" t="str">
        <f t="shared" si="29"/>
        <v/>
      </c>
      <c r="Q270" s="150"/>
      <c r="R270" s="454"/>
      <c r="S270" s="254"/>
    </row>
    <row r="271" spans="1:19" ht="33" customHeight="1" x14ac:dyDescent="0.25">
      <c r="A271" s="46"/>
      <c r="B271" s="143"/>
      <c r="C271" s="327"/>
      <c r="D271" s="978"/>
      <c r="E271" s="979"/>
      <c r="F271" s="144"/>
      <c r="G271" s="143"/>
      <c r="H271" s="158"/>
      <c r="I271" s="453"/>
      <c r="J271" s="658" t="str">
        <f>IF(H271="","",VLOOKUP(H271,Datos!$B$2:$C$21,2,FALSE))</f>
        <v/>
      </c>
      <c r="K271" s="385" t="str">
        <f t="shared" si="24"/>
        <v/>
      </c>
      <c r="L271" s="385" t="str">
        <f t="shared" si="25"/>
        <v/>
      </c>
      <c r="M271" s="385" t="str">
        <f t="shared" si="26"/>
        <v/>
      </c>
      <c r="N271" s="385" t="str">
        <f t="shared" si="27"/>
        <v/>
      </c>
      <c r="O271" s="385" t="str">
        <f t="shared" si="28"/>
        <v/>
      </c>
      <c r="P271" s="385" t="str">
        <f t="shared" si="29"/>
        <v/>
      </c>
      <c r="Q271" s="150"/>
      <c r="R271" s="454"/>
      <c r="S271" s="254"/>
    </row>
    <row r="272" spans="1:19" ht="33" customHeight="1" x14ac:dyDescent="0.25">
      <c r="A272" s="46"/>
      <c r="B272" s="143"/>
      <c r="C272" s="327"/>
      <c r="D272" s="978"/>
      <c r="E272" s="979"/>
      <c r="F272" s="144"/>
      <c r="G272" s="143"/>
      <c r="H272" s="158"/>
      <c r="I272" s="453"/>
      <c r="J272" s="658" t="str">
        <f>IF(H272="","",VLOOKUP(H272,Datos!$B$2:$C$21,2,FALSE))</f>
        <v/>
      </c>
      <c r="K272" s="385" t="str">
        <f t="shared" si="24"/>
        <v/>
      </c>
      <c r="L272" s="385" t="str">
        <f t="shared" si="25"/>
        <v/>
      </c>
      <c r="M272" s="385" t="str">
        <f t="shared" si="26"/>
        <v/>
      </c>
      <c r="N272" s="385" t="str">
        <f t="shared" si="27"/>
        <v/>
      </c>
      <c r="O272" s="385" t="str">
        <f t="shared" si="28"/>
        <v/>
      </c>
      <c r="P272" s="385" t="str">
        <f t="shared" si="29"/>
        <v/>
      </c>
      <c r="Q272" s="150"/>
      <c r="R272" s="454"/>
      <c r="S272" s="254"/>
    </row>
    <row r="273" spans="1:19" ht="33" customHeight="1" x14ac:dyDescent="0.25">
      <c r="A273" s="46"/>
      <c r="B273" s="143"/>
      <c r="C273" s="327"/>
      <c r="D273" s="978"/>
      <c r="E273" s="979"/>
      <c r="F273" s="144"/>
      <c r="G273" s="143"/>
      <c r="H273" s="158"/>
      <c r="I273" s="453"/>
      <c r="J273" s="658" t="str">
        <f>IF(H273="","",VLOOKUP(H273,Datos!$B$2:$C$21,2,FALSE))</f>
        <v/>
      </c>
      <c r="K273" s="385" t="str">
        <f t="shared" si="24"/>
        <v/>
      </c>
      <c r="L273" s="385" t="str">
        <f t="shared" si="25"/>
        <v/>
      </c>
      <c r="M273" s="385" t="str">
        <f t="shared" si="26"/>
        <v/>
      </c>
      <c r="N273" s="385" t="str">
        <f t="shared" si="27"/>
        <v/>
      </c>
      <c r="O273" s="385" t="str">
        <f t="shared" si="28"/>
        <v/>
      </c>
      <c r="P273" s="385" t="str">
        <f t="shared" si="29"/>
        <v/>
      </c>
      <c r="Q273" s="150"/>
      <c r="R273" s="454"/>
      <c r="S273" s="254"/>
    </row>
    <row r="274" spans="1:19" ht="33" customHeight="1" x14ac:dyDescent="0.25">
      <c r="A274" s="46"/>
      <c r="B274" s="143"/>
      <c r="C274" s="327"/>
      <c r="D274" s="978"/>
      <c r="E274" s="979"/>
      <c r="F274" s="144"/>
      <c r="G274" s="143"/>
      <c r="H274" s="158"/>
      <c r="I274" s="453"/>
      <c r="J274" s="658" t="str">
        <f>IF(H274="","",VLOOKUP(H274,Datos!$B$2:$C$21,2,FALSE))</f>
        <v/>
      </c>
      <c r="K274" s="385" t="str">
        <f t="shared" si="24"/>
        <v/>
      </c>
      <c r="L274" s="385" t="str">
        <f t="shared" si="25"/>
        <v/>
      </c>
      <c r="M274" s="385" t="str">
        <f t="shared" si="26"/>
        <v/>
      </c>
      <c r="N274" s="385" t="str">
        <f t="shared" si="27"/>
        <v/>
      </c>
      <c r="O274" s="385" t="str">
        <f t="shared" si="28"/>
        <v/>
      </c>
      <c r="P274" s="385" t="str">
        <f t="shared" si="29"/>
        <v/>
      </c>
      <c r="Q274" s="150"/>
      <c r="R274" s="454"/>
      <c r="S274" s="254"/>
    </row>
    <row r="275" spans="1:19" ht="33" customHeight="1" x14ac:dyDescent="0.25">
      <c r="A275" s="46"/>
      <c r="B275" s="143"/>
      <c r="C275" s="327"/>
      <c r="D275" s="978"/>
      <c r="E275" s="979"/>
      <c r="F275" s="144"/>
      <c r="G275" s="143"/>
      <c r="H275" s="158"/>
      <c r="I275" s="453"/>
      <c r="J275" s="658" t="str">
        <f>IF(H275="","",VLOOKUP(H275,Datos!$B$2:$C$21,2,FALSE))</f>
        <v/>
      </c>
      <c r="K275" s="385" t="str">
        <f t="shared" si="24"/>
        <v/>
      </c>
      <c r="L275" s="385" t="str">
        <f t="shared" si="25"/>
        <v/>
      </c>
      <c r="M275" s="385" t="str">
        <f t="shared" si="26"/>
        <v/>
      </c>
      <c r="N275" s="385" t="str">
        <f t="shared" si="27"/>
        <v/>
      </c>
      <c r="O275" s="385" t="str">
        <f t="shared" si="28"/>
        <v/>
      </c>
      <c r="P275" s="385" t="str">
        <f t="shared" si="29"/>
        <v/>
      </c>
      <c r="Q275" s="150"/>
      <c r="R275" s="454"/>
      <c r="S275" s="254"/>
    </row>
    <row r="276" spans="1:19" ht="33" customHeight="1" x14ac:dyDescent="0.25">
      <c r="A276" s="46"/>
      <c r="B276" s="143"/>
      <c r="C276" s="327"/>
      <c r="D276" s="978"/>
      <c r="E276" s="979"/>
      <c r="F276" s="144"/>
      <c r="G276" s="143"/>
      <c r="H276" s="158"/>
      <c r="I276" s="453"/>
      <c r="J276" s="658" t="str">
        <f>IF(H276="","",VLOOKUP(H276,Datos!$B$2:$C$21,2,FALSE))</f>
        <v/>
      </c>
      <c r="K276" s="385" t="str">
        <f t="shared" si="24"/>
        <v/>
      </c>
      <c r="L276" s="385" t="str">
        <f t="shared" si="25"/>
        <v/>
      </c>
      <c r="M276" s="385" t="str">
        <f t="shared" si="26"/>
        <v/>
      </c>
      <c r="N276" s="385" t="str">
        <f t="shared" si="27"/>
        <v/>
      </c>
      <c r="O276" s="385" t="str">
        <f t="shared" si="28"/>
        <v/>
      </c>
      <c r="P276" s="385" t="str">
        <f t="shared" si="29"/>
        <v/>
      </c>
      <c r="Q276" s="150"/>
      <c r="R276" s="454"/>
      <c r="S276" s="254"/>
    </row>
    <row r="277" spans="1:19" ht="33" customHeight="1" x14ac:dyDescent="0.25">
      <c r="A277" s="46"/>
      <c r="B277" s="143"/>
      <c r="C277" s="327"/>
      <c r="D277" s="978"/>
      <c r="E277" s="979"/>
      <c r="F277" s="144"/>
      <c r="G277" s="143"/>
      <c r="H277" s="158"/>
      <c r="I277" s="453"/>
      <c r="J277" s="658" t="str">
        <f>IF(H277="","",VLOOKUP(H277,Datos!$B$2:$C$21,2,FALSE))</f>
        <v/>
      </c>
      <c r="K277" s="385" t="str">
        <f t="shared" si="24"/>
        <v/>
      </c>
      <c r="L277" s="385" t="str">
        <f t="shared" si="25"/>
        <v/>
      </c>
      <c r="M277" s="385" t="str">
        <f t="shared" si="26"/>
        <v/>
      </c>
      <c r="N277" s="385" t="str">
        <f t="shared" si="27"/>
        <v/>
      </c>
      <c r="O277" s="385" t="str">
        <f t="shared" si="28"/>
        <v/>
      </c>
      <c r="P277" s="385" t="str">
        <f t="shared" si="29"/>
        <v/>
      </c>
      <c r="Q277" s="150"/>
      <c r="R277" s="454"/>
      <c r="S277" s="254"/>
    </row>
    <row r="278" spans="1:19" ht="33" customHeight="1" x14ac:dyDescent="0.25">
      <c r="A278" s="46"/>
      <c r="B278" s="143"/>
      <c r="C278" s="327"/>
      <c r="D278" s="978"/>
      <c r="E278" s="979"/>
      <c r="F278" s="144"/>
      <c r="G278" s="143"/>
      <c r="H278" s="158"/>
      <c r="I278" s="453"/>
      <c r="J278" s="658" t="str">
        <f>IF(H278="","",VLOOKUP(H278,Datos!$B$2:$C$21,2,FALSE))</f>
        <v/>
      </c>
      <c r="K278" s="385" t="str">
        <f t="shared" si="24"/>
        <v/>
      </c>
      <c r="L278" s="385" t="str">
        <f t="shared" si="25"/>
        <v/>
      </c>
      <c r="M278" s="385" t="str">
        <f t="shared" si="26"/>
        <v/>
      </c>
      <c r="N278" s="385" t="str">
        <f t="shared" si="27"/>
        <v/>
      </c>
      <c r="O278" s="385" t="str">
        <f t="shared" si="28"/>
        <v/>
      </c>
      <c r="P278" s="385" t="str">
        <f t="shared" si="29"/>
        <v/>
      </c>
      <c r="Q278" s="150"/>
      <c r="R278" s="454"/>
      <c r="S278" s="254"/>
    </row>
    <row r="279" spans="1:19" ht="33" customHeight="1" x14ac:dyDescent="0.25">
      <c r="A279" s="46"/>
      <c r="B279" s="143"/>
      <c r="C279" s="327"/>
      <c r="D279" s="978"/>
      <c r="E279" s="979"/>
      <c r="F279" s="144"/>
      <c r="G279" s="143"/>
      <c r="H279" s="158"/>
      <c r="I279" s="453"/>
      <c r="J279" s="658" t="str">
        <f>IF(H279="","",VLOOKUP(H279,Datos!$B$2:$C$21,2,FALSE))</f>
        <v/>
      </c>
      <c r="K279" s="385" t="str">
        <f t="shared" si="24"/>
        <v/>
      </c>
      <c r="L279" s="385" t="str">
        <f t="shared" si="25"/>
        <v/>
      </c>
      <c r="M279" s="385" t="str">
        <f t="shared" si="26"/>
        <v/>
      </c>
      <c r="N279" s="385" t="str">
        <f t="shared" si="27"/>
        <v/>
      </c>
      <c r="O279" s="385" t="str">
        <f t="shared" si="28"/>
        <v/>
      </c>
      <c r="P279" s="385" t="str">
        <f t="shared" si="29"/>
        <v/>
      </c>
      <c r="Q279" s="150"/>
      <c r="R279" s="454"/>
      <c r="S279" s="254"/>
    </row>
    <row r="280" spans="1:19" ht="33" customHeight="1" x14ac:dyDescent="0.25">
      <c r="A280" s="46"/>
      <c r="B280" s="143"/>
      <c r="C280" s="327"/>
      <c r="D280" s="978"/>
      <c r="E280" s="979"/>
      <c r="F280" s="144"/>
      <c r="G280" s="143"/>
      <c r="H280" s="158"/>
      <c r="I280" s="453"/>
      <c r="J280" s="658" t="str">
        <f>IF(H280="","",VLOOKUP(H280,Datos!$B$2:$C$21,2,FALSE))</f>
        <v/>
      </c>
      <c r="K280" s="385" t="str">
        <f t="shared" si="24"/>
        <v/>
      </c>
      <c r="L280" s="385" t="str">
        <f t="shared" si="25"/>
        <v/>
      </c>
      <c r="M280" s="385" t="str">
        <f t="shared" si="26"/>
        <v/>
      </c>
      <c r="N280" s="385" t="str">
        <f t="shared" si="27"/>
        <v/>
      </c>
      <c r="O280" s="385" t="str">
        <f t="shared" si="28"/>
        <v/>
      </c>
      <c r="P280" s="385" t="str">
        <f t="shared" si="29"/>
        <v/>
      </c>
      <c r="Q280" s="150"/>
      <c r="R280" s="454"/>
      <c r="S280" s="254"/>
    </row>
    <row r="281" spans="1:19" ht="33" customHeight="1" x14ac:dyDescent="0.25">
      <c r="A281" s="46"/>
      <c r="B281" s="143"/>
      <c r="C281" s="327"/>
      <c r="D281" s="978"/>
      <c r="E281" s="979"/>
      <c r="F281" s="144"/>
      <c r="G281" s="143"/>
      <c r="H281" s="158"/>
      <c r="I281" s="453"/>
      <c r="J281" s="658" t="str">
        <f>IF(H281="","",VLOOKUP(H281,Datos!$B$2:$C$21,2,FALSE))</f>
        <v/>
      </c>
      <c r="K281" s="385" t="str">
        <f t="shared" si="24"/>
        <v/>
      </c>
      <c r="L281" s="385" t="str">
        <f t="shared" si="25"/>
        <v/>
      </c>
      <c r="M281" s="385" t="str">
        <f t="shared" si="26"/>
        <v/>
      </c>
      <c r="N281" s="385" t="str">
        <f t="shared" si="27"/>
        <v/>
      </c>
      <c r="O281" s="385" t="str">
        <f t="shared" si="28"/>
        <v/>
      </c>
      <c r="P281" s="385" t="str">
        <f t="shared" si="29"/>
        <v/>
      </c>
      <c r="Q281" s="150"/>
      <c r="R281" s="454"/>
      <c r="S281" s="254"/>
    </row>
    <row r="282" spans="1:19" ht="33" customHeight="1" x14ac:dyDescent="0.25">
      <c r="A282" s="46"/>
      <c r="B282" s="143"/>
      <c r="C282" s="327"/>
      <c r="D282" s="978"/>
      <c r="E282" s="979"/>
      <c r="F282" s="144"/>
      <c r="G282" s="143"/>
      <c r="H282" s="158"/>
      <c r="I282" s="453"/>
      <c r="J282" s="658" t="str">
        <f>IF(H282="","",VLOOKUP(H282,Datos!$B$2:$C$21,2,FALSE))</f>
        <v/>
      </c>
      <c r="K282" s="385" t="str">
        <f t="shared" si="24"/>
        <v/>
      </c>
      <c r="L282" s="385" t="str">
        <f t="shared" si="25"/>
        <v/>
      </c>
      <c r="M282" s="385" t="str">
        <f t="shared" si="26"/>
        <v/>
      </c>
      <c r="N282" s="385" t="str">
        <f t="shared" si="27"/>
        <v/>
      </c>
      <c r="O282" s="385" t="str">
        <f t="shared" si="28"/>
        <v/>
      </c>
      <c r="P282" s="385" t="str">
        <f t="shared" si="29"/>
        <v/>
      </c>
      <c r="Q282" s="150"/>
      <c r="R282" s="454"/>
      <c r="S282" s="254"/>
    </row>
    <row r="283" spans="1:19" ht="33" customHeight="1" x14ac:dyDescent="0.25">
      <c r="A283" s="46"/>
      <c r="B283" s="143"/>
      <c r="C283" s="327"/>
      <c r="D283" s="978"/>
      <c r="E283" s="979"/>
      <c r="F283" s="144"/>
      <c r="G283" s="143"/>
      <c r="H283" s="158"/>
      <c r="I283" s="453"/>
      <c r="J283" s="658" t="str">
        <f>IF(H283="","",VLOOKUP(H283,Datos!$B$2:$C$21,2,FALSE))</f>
        <v/>
      </c>
      <c r="K283" s="385" t="str">
        <f t="shared" si="24"/>
        <v/>
      </c>
      <c r="L283" s="385" t="str">
        <f t="shared" si="25"/>
        <v/>
      </c>
      <c r="M283" s="385" t="str">
        <f t="shared" si="26"/>
        <v/>
      </c>
      <c r="N283" s="385" t="str">
        <f t="shared" si="27"/>
        <v/>
      </c>
      <c r="O283" s="385" t="str">
        <f t="shared" si="28"/>
        <v/>
      </c>
      <c r="P283" s="385" t="str">
        <f t="shared" si="29"/>
        <v/>
      </c>
      <c r="Q283" s="150"/>
      <c r="R283" s="454"/>
      <c r="S283" s="254"/>
    </row>
    <row r="284" spans="1:19" ht="33" customHeight="1" x14ac:dyDescent="0.25">
      <c r="A284" s="46"/>
      <c r="B284" s="143"/>
      <c r="C284" s="327"/>
      <c r="D284" s="978"/>
      <c r="E284" s="979"/>
      <c r="F284" s="144"/>
      <c r="G284" s="143"/>
      <c r="H284" s="158"/>
      <c r="I284" s="453"/>
      <c r="J284" s="658" t="str">
        <f>IF(H284="","",VLOOKUP(H284,Datos!$B$2:$C$21,2,FALSE))</f>
        <v/>
      </c>
      <c r="K284" s="385" t="str">
        <f t="shared" si="24"/>
        <v/>
      </c>
      <c r="L284" s="385" t="str">
        <f t="shared" si="25"/>
        <v/>
      </c>
      <c r="M284" s="385" t="str">
        <f t="shared" si="26"/>
        <v/>
      </c>
      <c r="N284" s="385" t="str">
        <f t="shared" si="27"/>
        <v/>
      </c>
      <c r="O284" s="385" t="str">
        <f t="shared" si="28"/>
        <v/>
      </c>
      <c r="P284" s="385" t="str">
        <f t="shared" si="29"/>
        <v/>
      </c>
      <c r="Q284" s="150"/>
      <c r="R284" s="454"/>
      <c r="S284" s="254"/>
    </row>
    <row r="285" spans="1:19" ht="33" customHeight="1" x14ac:dyDescent="0.25">
      <c r="A285" s="46"/>
      <c r="B285" s="143"/>
      <c r="C285" s="327"/>
      <c r="D285" s="978"/>
      <c r="E285" s="979"/>
      <c r="F285" s="144"/>
      <c r="G285" s="143"/>
      <c r="H285" s="158"/>
      <c r="I285" s="453"/>
      <c r="J285" s="658" t="str">
        <f>IF(H285="","",VLOOKUP(H285,Datos!$B$2:$C$21,2,FALSE))</f>
        <v/>
      </c>
      <c r="K285" s="385" t="str">
        <f t="shared" si="24"/>
        <v/>
      </c>
      <c r="L285" s="385" t="str">
        <f t="shared" si="25"/>
        <v/>
      </c>
      <c r="M285" s="385" t="str">
        <f t="shared" si="26"/>
        <v/>
      </c>
      <c r="N285" s="385" t="str">
        <f t="shared" si="27"/>
        <v/>
      </c>
      <c r="O285" s="385" t="str">
        <f t="shared" si="28"/>
        <v/>
      </c>
      <c r="P285" s="385" t="str">
        <f t="shared" si="29"/>
        <v/>
      </c>
      <c r="Q285" s="150"/>
      <c r="R285" s="454"/>
      <c r="S285" s="254"/>
    </row>
    <row r="286" spans="1:19" ht="33" customHeight="1" x14ac:dyDescent="0.25">
      <c r="A286" s="46"/>
      <c r="B286" s="143"/>
      <c r="C286" s="327"/>
      <c r="D286" s="978"/>
      <c r="E286" s="979"/>
      <c r="F286" s="144"/>
      <c r="G286" s="143"/>
      <c r="H286" s="158"/>
      <c r="I286" s="453"/>
      <c r="J286" s="658" t="str">
        <f>IF(H286="","",VLOOKUP(H286,Datos!$B$2:$C$21,2,FALSE))</f>
        <v/>
      </c>
      <c r="K286" s="385" t="str">
        <f t="shared" si="24"/>
        <v/>
      </c>
      <c r="L286" s="385" t="str">
        <f t="shared" si="25"/>
        <v/>
      </c>
      <c r="M286" s="385" t="str">
        <f t="shared" si="26"/>
        <v/>
      </c>
      <c r="N286" s="385" t="str">
        <f t="shared" si="27"/>
        <v/>
      </c>
      <c r="O286" s="385" t="str">
        <f t="shared" si="28"/>
        <v/>
      </c>
      <c r="P286" s="385" t="str">
        <f t="shared" si="29"/>
        <v/>
      </c>
      <c r="Q286" s="150"/>
      <c r="R286" s="454"/>
      <c r="S286" s="254"/>
    </row>
    <row r="287" spans="1:19" ht="33" customHeight="1" x14ac:dyDescent="0.25">
      <c r="A287" s="46"/>
      <c r="B287" s="143"/>
      <c r="C287" s="327"/>
      <c r="D287" s="978"/>
      <c r="E287" s="979"/>
      <c r="F287" s="144"/>
      <c r="G287" s="143"/>
      <c r="H287" s="158"/>
      <c r="I287" s="453"/>
      <c r="J287" s="658" t="str">
        <f>IF(H287="","",VLOOKUP(H287,Datos!$B$2:$C$21,2,FALSE))</f>
        <v/>
      </c>
      <c r="K287" s="385" t="str">
        <f t="shared" si="24"/>
        <v/>
      </c>
      <c r="L287" s="385" t="str">
        <f t="shared" si="25"/>
        <v/>
      </c>
      <c r="M287" s="385" t="str">
        <f t="shared" si="26"/>
        <v/>
      </c>
      <c r="N287" s="385" t="str">
        <f t="shared" si="27"/>
        <v/>
      </c>
      <c r="O287" s="385" t="str">
        <f t="shared" si="28"/>
        <v/>
      </c>
      <c r="P287" s="385" t="str">
        <f t="shared" si="29"/>
        <v/>
      </c>
      <c r="Q287" s="150"/>
      <c r="R287" s="454"/>
      <c r="S287" s="254"/>
    </row>
    <row r="288" spans="1:19" ht="33" customHeight="1" x14ac:dyDescent="0.25">
      <c r="A288" s="46"/>
      <c r="B288" s="143"/>
      <c r="C288" s="327"/>
      <c r="D288" s="978"/>
      <c r="E288" s="979"/>
      <c r="F288" s="144"/>
      <c r="G288" s="143"/>
      <c r="H288" s="158"/>
      <c r="I288" s="453"/>
      <c r="J288" s="658" t="str">
        <f>IF(H288="","",VLOOKUP(H288,Datos!$B$2:$C$21,2,FALSE))</f>
        <v/>
      </c>
      <c r="K288" s="385" t="str">
        <f t="shared" si="24"/>
        <v/>
      </c>
      <c r="L288" s="385" t="str">
        <f t="shared" si="25"/>
        <v/>
      </c>
      <c r="M288" s="385" t="str">
        <f t="shared" si="26"/>
        <v/>
      </c>
      <c r="N288" s="385" t="str">
        <f t="shared" si="27"/>
        <v/>
      </c>
      <c r="O288" s="385" t="str">
        <f t="shared" si="28"/>
        <v/>
      </c>
      <c r="P288" s="385" t="str">
        <f t="shared" si="29"/>
        <v/>
      </c>
      <c r="Q288" s="150"/>
      <c r="R288" s="454"/>
      <c r="S288" s="254"/>
    </row>
    <row r="289" spans="1:19" ht="33" customHeight="1" x14ac:dyDescent="0.25">
      <c r="A289" s="46"/>
      <c r="B289" s="143"/>
      <c r="C289" s="327"/>
      <c r="D289" s="978"/>
      <c r="E289" s="979"/>
      <c r="F289" s="144"/>
      <c r="G289" s="143"/>
      <c r="H289" s="158"/>
      <c r="I289" s="453"/>
      <c r="J289" s="658" t="str">
        <f>IF(H289="","",VLOOKUP(H289,Datos!$B$2:$C$21,2,FALSE))</f>
        <v/>
      </c>
      <c r="K289" s="385" t="str">
        <f t="shared" si="24"/>
        <v/>
      </c>
      <c r="L289" s="385" t="str">
        <f t="shared" si="25"/>
        <v/>
      </c>
      <c r="M289" s="385" t="str">
        <f t="shared" si="26"/>
        <v/>
      </c>
      <c r="N289" s="385" t="str">
        <f t="shared" si="27"/>
        <v/>
      </c>
      <c r="O289" s="385" t="str">
        <f t="shared" si="28"/>
        <v/>
      </c>
      <c r="P289" s="385" t="str">
        <f t="shared" si="29"/>
        <v/>
      </c>
      <c r="Q289" s="150"/>
      <c r="R289" s="454"/>
      <c r="S289" s="254"/>
    </row>
    <row r="290" spans="1:19" ht="33" customHeight="1" x14ac:dyDescent="0.25">
      <c r="A290" s="46"/>
      <c r="B290" s="143"/>
      <c r="C290" s="327"/>
      <c r="D290" s="978"/>
      <c r="E290" s="979"/>
      <c r="F290" s="144"/>
      <c r="G290" s="143"/>
      <c r="H290" s="158"/>
      <c r="I290" s="453"/>
      <c r="J290" s="658" t="str">
        <f>IF(H290="","",VLOOKUP(H290,Datos!$B$2:$C$21,2,FALSE))</f>
        <v/>
      </c>
      <c r="K290" s="385" t="str">
        <f t="shared" si="24"/>
        <v/>
      </c>
      <c r="L290" s="385" t="str">
        <f t="shared" si="25"/>
        <v/>
      </c>
      <c r="M290" s="385" t="str">
        <f t="shared" si="26"/>
        <v/>
      </c>
      <c r="N290" s="385" t="str">
        <f t="shared" si="27"/>
        <v/>
      </c>
      <c r="O290" s="385" t="str">
        <f t="shared" si="28"/>
        <v/>
      </c>
      <c r="P290" s="385" t="str">
        <f t="shared" si="29"/>
        <v/>
      </c>
      <c r="Q290" s="150"/>
      <c r="R290" s="454"/>
      <c r="S290" s="254"/>
    </row>
    <row r="291" spans="1:19" ht="33" customHeight="1" x14ac:dyDescent="0.25">
      <c r="A291" s="46"/>
      <c r="B291" s="143"/>
      <c r="C291" s="327"/>
      <c r="D291" s="978"/>
      <c r="E291" s="979"/>
      <c r="F291" s="144"/>
      <c r="G291" s="143"/>
      <c r="H291" s="158"/>
      <c r="I291" s="453"/>
      <c r="J291" s="658" t="str">
        <f>IF(H291="","",VLOOKUP(H291,Datos!$B$2:$C$21,2,FALSE))</f>
        <v/>
      </c>
      <c r="K291" s="385" t="str">
        <f t="shared" si="24"/>
        <v/>
      </c>
      <c r="L291" s="385" t="str">
        <f t="shared" si="25"/>
        <v/>
      </c>
      <c r="M291" s="385" t="str">
        <f t="shared" si="26"/>
        <v/>
      </c>
      <c r="N291" s="385" t="str">
        <f t="shared" si="27"/>
        <v/>
      </c>
      <c r="O291" s="385" t="str">
        <f t="shared" si="28"/>
        <v/>
      </c>
      <c r="P291" s="385" t="str">
        <f t="shared" si="29"/>
        <v/>
      </c>
      <c r="Q291" s="150"/>
      <c r="R291" s="454"/>
      <c r="S291" s="254"/>
    </row>
    <row r="292" spans="1:19" ht="33" customHeight="1" x14ac:dyDescent="0.25">
      <c r="A292" s="46"/>
      <c r="B292" s="143"/>
      <c r="C292" s="327"/>
      <c r="D292" s="978"/>
      <c r="E292" s="979"/>
      <c r="F292" s="144"/>
      <c r="G292" s="143"/>
      <c r="H292" s="158"/>
      <c r="I292" s="453"/>
      <c r="J292" s="658" t="str">
        <f>IF(H292="","",VLOOKUP(H292,Datos!$B$2:$C$21,2,FALSE))</f>
        <v/>
      </c>
      <c r="K292" s="385" t="str">
        <f t="shared" si="24"/>
        <v/>
      </c>
      <c r="L292" s="385" t="str">
        <f t="shared" si="25"/>
        <v/>
      </c>
      <c r="M292" s="385" t="str">
        <f t="shared" si="26"/>
        <v/>
      </c>
      <c r="N292" s="385" t="str">
        <f t="shared" si="27"/>
        <v/>
      </c>
      <c r="O292" s="385" t="str">
        <f t="shared" si="28"/>
        <v/>
      </c>
      <c r="P292" s="385" t="str">
        <f t="shared" si="29"/>
        <v/>
      </c>
      <c r="Q292" s="150"/>
      <c r="R292" s="454"/>
      <c r="S292" s="254"/>
    </row>
    <row r="293" spans="1:19" ht="33" customHeight="1" x14ac:dyDescent="0.25">
      <c r="A293" s="46"/>
      <c r="B293" s="143"/>
      <c r="C293" s="327"/>
      <c r="D293" s="978"/>
      <c r="E293" s="979"/>
      <c r="F293" s="144"/>
      <c r="G293" s="143"/>
      <c r="H293" s="158"/>
      <c r="I293" s="453"/>
      <c r="J293" s="658" t="str">
        <f>IF(H293="","",VLOOKUP(H293,Datos!$B$2:$C$21,2,FALSE))</f>
        <v/>
      </c>
      <c r="K293" s="385" t="str">
        <f t="shared" si="24"/>
        <v/>
      </c>
      <c r="L293" s="385" t="str">
        <f t="shared" si="25"/>
        <v/>
      </c>
      <c r="M293" s="385" t="str">
        <f t="shared" si="26"/>
        <v/>
      </c>
      <c r="N293" s="385" t="str">
        <f t="shared" si="27"/>
        <v/>
      </c>
      <c r="O293" s="385" t="str">
        <f t="shared" si="28"/>
        <v/>
      </c>
      <c r="P293" s="385" t="str">
        <f t="shared" si="29"/>
        <v/>
      </c>
      <c r="Q293" s="150"/>
      <c r="R293" s="454"/>
      <c r="S293" s="254"/>
    </row>
    <row r="294" spans="1:19" ht="33" customHeight="1" x14ac:dyDescent="0.25">
      <c r="A294" s="46"/>
      <c r="B294" s="143"/>
      <c r="C294" s="327"/>
      <c r="D294" s="978"/>
      <c r="E294" s="979"/>
      <c r="F294" s="144"/>
      <c r="G294" s="143"/>
      <c r="H294" s="158"/>
      <c r="I294" s="453"/>
      <c r="J294" s="658" t="str">
        <f>IF(H294="","",VLOOKUP(H294,Datos!$B$2:$C$21,2,FALSE))</f>
        <v/>
      </c>
      <c r="K294" s="385" t="str">
        <f t="shared" si="24"/>
        <v/>
      </c>
      <c r="L294" s="385" t="str">
        <f t="shared" si="25"/>
        <v/>
      </c>
      <c r="M294" s="385" t="str">
        <f t="shared" si="26"/>
        <v/>
      </c>
      <c r="N294" s="385" t="str">
        <f t="shared" si="27"/>
        <v/>
      </c>
      <c r="O294" s="385" t="str">
        <f t="shared" si="28"/>
        <v/>
      </c>
      <c r="P294" s="385" t="str">
        <f t="shared" si="29"/>
        <v/>
      </c>
      <c r="Q294" s="150"/>
      <c r="R294" s="454"/>
      <c r="S294" s="254"/>
    </row>
    <row r="295" spans="1:19" ht="33" customHeight="1" x14ac:dyDescent="0.25">
      <c r="A295" s="46"/>
      <c r="B295" s="143"/>
      <c r="C295" s="327"/>
      <c r="D295" s="978"/>
      <c r="E295" s="979"/>
      <c r="F295" s="144"/>
      <c r="G295" s="143"/>
      <c r="H295" s="158"/>
      <c r="I295" s="453"/>
      <c r="J295" s="658" t="str">
        <f>IF(H295="","",VLOOKUP(H295,Datos!$B$2:$C$21,2,FALSE))</f>
        <v/>
      </c>
      <c r="K295" s="385" t="str">
        <f t="shared" si="24"/>
        <v/>
      </c>
      <c r="L295" s="385" t="str">
        <f t="shared" si="25"/>
        <v/>
      </c>
      <c r="M295" s="385" t="str">
        <f t="shared" si="26"/>
        <v/>
      </c>
      <c r="N295" s="385" t="str">
        <f t="shared" si="27"/>
        <v/>
      </c>
      <c r="O295" s="385" t="str">
        <f t="shared" si="28"/>
        <v/>
      </c>
      <c r="P295" s="385" t="str">
        <f t="shared" si="29"/>
        <v/>
      </c>
      <c r="Q295" s="150"/>
      <c r="R295" s="454"/>
      <c r="S295" s="254"/>
    </row>
    <row r="296" spans="1:19" ht="33" customHeight="1" x14ac:dyDescent="0.25">
      <c r="A296" s="46"/>
      <c r="B296" s="143"/>
      <c r="C296" s="327"/>
      <c r="D296" s="978"/>
      <c r="E296" s="979"/>
      <c r="F296" s="144"/>
      <c r="G296" s="143"/>
      <c r="H296" s="158"/>
      <c r="I296" s="453"/>
      <c r="J296" s="658" t="str">
        <f>IF(H296="","",VLOOKUP(H296,Datos!$B$2:$C$21,2,FALSE))</f>
        <v/>
      </c>
      <c r="K296" s="385" t="str">
        <f t="shared" si="24"/>
        <v/>
      </c>
      <c r="L296" s="385" t="str">
        <f t="shared" si="25"/>
        <v/>
      </c>
      <c r="M296" s="385" t="str">
        <f t="shared" si="26"/>
        <v/>
      </c>
      <c r="N296" s="385" t="str">
        <f t="shared" si="27"/>
        <v/>
      </c>
      <c r="O296" s="385" t="str">
        <f t="shared" si="28"/>
        <v/>
      </c>
      <c r="P296" s="385" t="str">
        <f t="shared" si="29"/>
        <v/>
      </c>
      <c r="Q296" s="150"/>
      <c r="R296" s="454"/>
      <c r="S296" s="254"/>
    </row>
    <row r="297" spans="1:19" ht="33" customHeight="1" x14ac:dyDescent="0.25">
      <c r="A297" s="46"/>
      <c r="B297" s="143"/>
      <c r="C297" s="327"/>
      <c r="D297" s="978"/>
      <c r="E297" s="979"/>
      <c r="F297" s="144"/>
      <c r="G297" s="143"/>
      <c r="H297" s="158"/>
      <c r="I297" s="453"/>
      <c r="J297" s="658" t="str">
        <f>IF(H297="","",VLOOKUP(H297,Datos!$B$2:$C$21,2,FALSE))</f>
        <v/>
      </c>
      <c r="K297" s="385" t="str">
        <f t="shared" si="24"/>
        <v/>
      </c>
      <c r="L297" s="385" t="str">
        <f t="shared" si="25"/>
        <v/>
      </c>
      <c r="M297" s="385" t="str">
        <f t="shared" si="26"/>
        <v/>
      </c>
      <c r="N297" s="385" t="str">
        <f t="shared" si="27"/>
        <v/>
      </c>
      <c r="O297" s="385" t="str">
        <f t="shared" si="28"/>
        <v/>
      </c>
      <c r="P297" s="385" t="str">
        <f t="shared" si="29"/>
        <v/>
      </c>
      <c r="Q297" s="150"/>
      <c r="R297" s="454"/>
      <c r="S297" s="254"/>
    </row>
    <row r="298" spans="1:19" ht="33" customHeight="1" x14ac:dyDescent="0.25">
      <c r="A298" s="46"/>
      <c r="B298" s="143"/>
      <c r="C298" s="327"/>
      <c r="D298" s="978"/>
      <c r="E298" s="979"/>
      <c r="F298" s="144"/>
      <c r="G298" s="143"/>
      <c r="H298" s="158"/>
      <c r="I298" s="453"/>
      <c r="J298" s="658" t="str">
        <f>IF(H298="","",VLOOKUP(H298,Datos!$B$2:$C$21,2,FALSE))</f>
        <v/>
      </c>
      <c r="K298" s="385" t="str">
        <f t="shared" si="24"/>
        <v/>
      </c>
      <c r="L298" s="385" t="str">
        <f t="shared" si="25"/>
        <v/>
      </c>
      <c r="M298" s="385" t="str">
        <f t="shared" si="26"/>
        <v/>
      </c>
      <c r="N298" s="385" t="str">
        <f t="shared" si="27"/>
        <v/>
      </c>
      <c r="O298" s="385" t="str">
        <f t="shared" si="28"/>
        <v/>
      </c>
      <c r="P298" s="385" t="str">
        <f t="shared" si="29"/>
        <v/>
      </c>
      <c r="Q298" s="150"/>
      <c r="R298" s="454"/>
      <c r="S298" s="254"/>
    </row>
    <row r="299" spans="1:19" ht="33" customHeight="1" x14ac:dyDescent="0.25">
      <c r="A299" s="46"/>
      <c r="B299" s="143"/>
      <c r="C299" s="327"/>
      <c r="D299" s="978"/>
      <c r="E299" s="979"/>
      <c r="F299" s="144"/>
      <c r="G299" s="143"/>
      <c r="H299" s="158"/>
      <c r="I299" s="453"/>
      <c r="J299" s="658" t="str">
        <f>IF(H299="","",VLOOKUP(H299,Datos!$B$2:$C$21,2,FALSE))</f>
        <v/>
      </c>
      <c r="K299" s="385" t="str">
        <f t="shared" si="24"/>
        <v/>
      </c>
      <c r="L299" s="385" t="str">
        <f t="shared" si="25"/>
        <v/>
      </c>
      <c r="M299" s="385" t="str">
        <f t="shared" si="26"/>
        <v/>
      </c>
      <c r="N299" s="385" t="str">
        <f t="shared" si="27"/>
        <v/>
      </c>
      <c r="O299" s="385" t="str">
        <f t="shared" si="28"/>
        <v/>
      </c>
      <c r="P299" s="385" t="str">
        <f t="shared" si="29"/>
        <v/>
      </c>
      <c r="Q299" s="150"/>
      <c r="R299" s="454"/>
      <c r="S299" s="254"/>
    </row>
    <row r="300" spans="1:19" ht="33" customHeight="1" x14ac:dyDescent="0.25">
      <c r="A300" s="46"/>
      <c r="B300" s="143"/>
      <c r="C300" s="327"/>
      <c r="D300" s="978"/>
      <c r="E300" s="979"/>
      <c r="F300" s="144"/>
      <c r="G300" s="143"/>
      <c r="H300" s="158"/>
      <c r="I300" s="453"/>
      <c r="J300" s="658" t="str">
        <f>IF(H300="","",VLOOKUP(H300,Datos!$B$2:$C$21,2,FALSE))</f>
        <v/>
      </c>
      <c r="K300" s="385" t="str">
        <f t="shared" si="24"/>
        <v/>
      </c>
      <c r="L300" s="385" t="str">
        <f t="shared" si="25"/>
        <v/>
      </c>
      <c r="M300" s="385" t="str">
        <f t="shared" si="26"/>
        <v/>
      </c>
      <c r="N300" s="385" t="str">
        <f t="shared" si="27"/>
        <v/>
      </c>
      <c r="O300" s="385" t="str">
        <f t="shared" si="28"/>
        <v/>
      </c>
      <c r="P300" s="385" t="str">
        <f t="shared" si="29"/>
        <v/>
      </c>
      <c r="Q300" s="150"/>
      <c r="R300" s="454"/>
      <c r="S300" s="254"/>
    </row>
    <row r="301" spans="1:19" ht="33" customHeight="1" x14ac:dyDescent="0.25">
      <c r="A301" s="46"/>
      <c r="B301" s="143"/>
      <c r="C301" s="327"/>
      <c r="D301" s="978"/>
      <c r="E301" s="979"/>
      <c r="F301" s="144"/>
      <c r="G301" s="143"/>
      <c r="H301" s="158"/>
      <c r="I301" s="453"/>
      <c r="J301" s="658" t="str">
        <f>IF(H301="","",VLOOKUP(H301,Datos!$B$2:$C$21,2,FALSE))</f>
        <v/>
      </c>
      <c r="K301" s="385" t="str">
        <f t="shared" si="24"/>
        <v/>
      </c>
      <c r="L301" s="385" t="str">
        <f t="shared" si="25"/>
        <v/>
      </c>
      <c r="M301" s="385" t="str">
        <f t="shared" si="26"/>
        <v/>
      </c>
      <c r="N301" s="385" t="str">
        <f t="shared" si="27"/>
        <v/>
      </c>
      <c r="O301" s="385" t="str">
        <f t="shared" si="28"/>
        <v/>
      </c>
      <c r="P301" s="385" t="str">
        <f t="shared" si="29"/>
        <v/>
      </c>
      <c r="Q301" s="150"/>
      <c r="R301" s="454"/>
      <c r="S301" s="254"/>
    </row>
    <row r="302" spans="1:19" ht="33" customHeight="1" x14ac:dyDescent="0.25">
      <c r="A302" s="46"/>
      <c r="B302" s="143"/>
      <c r="C302" s="327"/>
      <c r="D302" s="978"/>
      <c r="E302" s="979"/>
      <c r="F302" s="144"/>
      <c r="G302" s="143"/>
      <c r="H302" s="158"/>
      <c r="I302" s="453"/>
      <c r="J302" s="658" t="str">
        <f>IF(H302="","",VLOOKUP(H302,Datos!$B$2:$C$21,2,FALSE))</f>
        <v/>
      </c>
      <c r="K302" s="385" t="str">
        <f t="shared" si="24"/>
        <v/>
      </c>
      <c r="L302" s="385" t="str">
        <f t="shared" si="25"/>
        <v/>
      </c>
      <c r="M302" s="385" t="str">
        <f t="shared" si="26"/>
        <v/>
      </c>
      <c r="N302" s="385" t="str">
        <f t="shared" si="27"/>
        <v/>
      </c>
      <c r="O302" s="385" t="str">
        <f t="shared" si="28"/>
        <v/>
      </c>
      <c r="P302" s="385" t="str">
        <f t="shared" si="29"/>
        <v/>
      </c>
      <c r="Q302" s="150"/>
      <c r="R302" s="454"/>
      <c r="S302" s="254"/>
    </row>
    <row r="303" spans="1:19" ht="33" customHeight="1" x14ac:dyDescent="0.25">
      <c r="A303" s="46"/>
      <c r="B303" s="143"/>
      <c r="C303" s="327"/>
      <c r="D303" s="978"/>
      <c r="E303" s="979"/>
      <c r="F303" s="144"/>
      <c r="G303" s="143"/>
      <c r="H303" s="158"/>
      <c r="I303" s="453"/>
      <c r="J303" s="658" t="str">
        <f>IF(H303="","",VLOOKUP(H303,Datos!$B$2:$C$21,2,FALSE))</f>
        <v/>
      </c>
      <c r="K303" s="385" t="str">
        <f t="shared" si="24"/>
        <v/>
      </c>
      <c r="L303" s="385" t="str">
        <f t="shared" si="25"/>
        <v/>
      </c>
      <c r="M303" s="385" t="str">
        <f t="shared" si="26"/>
        <v/>
      </c>
      <c r="N303" s="385" t="str">
        <f t="shared" si="27"/>
        <v/>
      </c>
      <c r="O303" s="385" t="str">
        <f t="shared" si="28"/>
        <v/>
      </c>
      <c r="P303" s="385" t="str">
        <f t="shared" si="29"/>
        <v/>
      </c>
      <c r="Q303" s="150"/>
      <c r="R303" s="454"/>
      <c r="S303" s="254"/>
    </row>
    <row r="304" spans="1:19" ht="33" customHeight="1" x14ac:dyDescent="0.25">
      <c r="A304" s="46"/>
      <c r="B304" s="143"/>
      <c r="C304" s="327"/>
      <c r="D304" s="978"/>
      <c r="E304" s="979"/>
      <c r="F304" s="144"/>
      <c r="G304" s="143"/>
      <c r="H304" s="158"/>
      <c r="I304" s="453"/>
      <c r="J304" s="658" t="str">
        <f>IF(H304="","",VLOOKUP(H304,Datos!$B$2:$C$21,2,FALSE))</f>
        <v/>
      </c>
      <c r="K304" s="385" t="str">
        <f t="shared" si="24"/>
        <v/>
      </c>
      <c r="L304" s="385" t="str">
        <f t="shared" si="25"/>
        <v/>
      </c>
      <c r="M304" s="385" t="str">
        <f t="shared" si="26"/>
        <v/>
      </c>
      <c r="N304" s="385" t="str">
        <f t="shared" si="27"/>
        <v/>
      </c>
      <c r="O304" s="385" t="str">
        <f t="shared" si="28"/>
        <v/>
      </c>
      <c r="P304" s="385" t="str">
        <f t="shared" si="29"/>
        <v/>
      </c>
      <c r="Q304" s="150"/>
      <c r="R304" s="454"/>
      <c r="S304" s="254"/>
    </row>
    <row r="305" spans="1:19" ht="33" customHeight="1" x14ac:dyDescent="0.25">
      <c r="A305" s="46"/>
      <c r="B305" s="143"/>
      <c r="C305" s="327"/>
      <c r="D305" s="978"/>
      <c r="E305" s="979"/>
      <c r="F305" s="144"/>
      <c r="G305" s="143"/>
      <c r="H305" s="158"/>
      <c r="I305" s="453"/>
      <c r="J305" s="658" t="str">
        <f>IF(H305="","",VLOOKUP(H305,Datos!$B$2:$C$21,2,FALSE))</f>
        <v/>
      </c>
      <c r="K305" s="385" t="str">
        <f t="shared" si="24"/>
        <v/>
      </c>
      <c r="L305" s="385" t="str">
        <f t="shared" si="25"/>
        <v/>
      </c>
      <c r="M305" s="385" t="str">
        <f t="shared" si="26"/>
        <v/>
      </c>
      <c r="N305" s="385" t="str">
        <f t="shared" si="27"/>
        <v/>
      </c>
      <c r="O305" s="385" t="str">
        <f t="shared" si="28"/>
        <v/>
      </c>
      <c r="P305" s="385" t="str">
        <f t="shared" si="29"/>
        <v/>
      </c>
      <c r="Q305" s="150"/>
      <c r="R305" s="454"/>
      <c r="S305" s="254"/>
    </row>
    <row r="306" spans="1:19" ht="33" customHeight="1" x14ac:dyDescent="0.25">
      <c r="A306" s="46"/>
      <c r="B306" s="143"/>
      <c r="C306" s="327"/>
      <c r="D306" s="978"/>
      <c r="E306" s="979"/>
      <c r="F306" s="144"/>
      <c r="G306" s="143"/>
      <c r="H306" s="158"/>
      <c r="I306" s="453"/>
      <c r="J306" s="658" t="str">
        <f>IF(H306="","",VLOOKUP(H306,Datos!$B$2:$C$21,2,FALSE))</f>
        <v/>
      </c>
      <c r="K306" s="385" t="str">
        <f t="shared" si="24"/>
        <v/>
      </c>
      <c r="L306" s="385" t="str">
        <f t="shared" si="25"/>
        <v/>
      </c>
      <c r="M306" s="385" t="str">
        <f t="shared" si="26"/>
        <v/>
      </c>
      <c r="N306" s="385" t="str">
        <f t="shared" si="27"/>
        <v/>
      </c>
      <c r="O306" s="385" t="str">
        <f t="shared" si="28"/>
        <v/>
      </c>
      <c r="P306" s="385" t="str">
        <f t="shared" si="29"/>
        <v/>
      </c>
      <c r="Q306" s="150"/>
      <c r="R306" s="454"/>
      <c r="S306" s="254"/>
    </row>
    <row r="307" spans="1:19" ht="33" customHeight="1" x14ac:dyDescent="0.25">
      <c r="A307" s="46"/>
      <c r="B307" s="143"/>
      <c r="C307" s="327"/>
      <c r="D307" s="978"/>
      <c r="E307" s="979"/>
      <c r="F307" s="144"/>
      <c r="G307" s="143"/>
      <c r="H307" s="158"/>
      <c r="I307" s="453"/>
      <c r="J307" s="658" t="str">
        <f>IF(H307="","",VLOOKUP(H307,Datos!$B$2:$C$21,2,FALSE))</f>
        <v/>
      </c>
      <c r="K307" s="385" t="str">
        <f t="shared" si="24"/>
        <v/>
      </c>
      <c r="L307" s="385" t="str">
        <f t="shared" si="25"/>
        <v/>
      </c>
      <c r="M307" s="385" t="str">
        <f t="shared" si="26"/>
        <v/>
      </c>
      <c r="N307" s="385" t="str">
        <f t="shared" si="27"/>
        <v/>
      </c>
      <c r="O307" s="385" t="str">
        <f t="shared" si="28"/>
        <v/>
      </c>
      <c r="P307" s="385" t="str">
        <f t="shared" si="29"/>
        <v/>
      </c>
      <c r="Q307" s="150"/>
      <c r="R307" s="454"/>
      <c r="S307" s="254"/>
    </row>
    <row r="308" spans="1:19" ht="33" customHeight="1" x14ac:dyDescent="0.25">
      <c r="A308" s="46"/>
      <c r="B308" s="143"/>
      <c r="C308" s="327"/>
      <c r="D308" s="978"/>
      <c r="E308" s="979"/>
      <c r="F308" s="144"/>
      <c r="G308" s="143"/>
      <c r="H308" s="158"/>
      <c r="I308" s="453"/>
      <c r="J308" s="658" t="str">
        <f>IF(H308="","",VLOOKUP(H308,Datos!$B$2:$C$21,2,FALSE))</f>
        <v/>
      </c>
      <c r="K308" s="385" t="str">
        <f t="shared" si="24"/>
        <v/>
      </c>
      <c r="L308" s="385" t="str">
        <f t="shared" si="25"/>
        <v/>
      </c>
      <c r="M308" s="385" t="str">
        <f t="shared" si="26"/>
        <v/>
      </c>
      <c r="N308" s="385" t="str">
        <f t="shared" si="27"/>
        <v/>
      </c>
      <c r="O308" s="385" t="str">
        <f t="shared" si="28"/>
        <v/>
      </c>
      <c r="P308" s="385" t="str">
        <f t="shared" si="29"/>
        <v/>
      </c>
      <c r="Q308" s="150"/>
      <c r="R308" s="454"/>
      <c r="S308" s="254"/>
    </row>
    <row r="309" spans="1:19" ht="33" customHeight="1" x14ac:dyDescent="0.25">
      <c r="A309" s="46"/>
      <c r="B309" s="143"/>
      <c r="C309" s="327"/>
      <c r="D309" s="978"/>
      <c r="E309" s="979"/>
      <c r="F309" s="144"/>
      <c r="G309" s="143"/>
      <c r="H309" s="158"/>
      <c r="I309" s="453"/>
      <c r="J309" s="658" t="str">
        <f>IF(H309="","",VLOOKUP(H309,Datos!$B$2:$C$21,2,FALSE))</f>
        <v/>
      </c>
      <c r="K309" s="385" t="str">
        <f t="shared" si="24"/>
        <v/>
      </c>
      <c r="L309" s="385" t="str">
        <f t="shared" si="25"/>
        <v/>
      </c>
      <c r="M309" s="385" t="str">
        <f t="shared" si="26"/>
        <v/>
      </c>
      <c r="N309" s="385" t="str">
        <f t="shared" si="27"/>
        <v/>
      </c>
      <c r="O309" s="385" t="str">
        <f t="shared" si="28"/>
        <v/>
      </c>
      <c r="P309" s="385" t="str">
        <f t="shared" si="29"/>
        <v/>
      </c>
      <c r="Q309" s="150"/>
      <c r="R309" s="454"/>
      <c r="S309" s="254"/>
    </row>
    <row r="310" spans="1:19" ht="33" customHeight="1" x14ac:dyDescent="0.25">
      <c r="A310" s="46"/>
      <c r="B310" s="143"/>
      <c r="C310" s="327"/>
      <c r="D310" s="978"/>
      <c r="E310" s="979"/>
      <c r="F310" s="144"/>
      <c r="G310" s="143"/>
      <c r="H310" s="158"/>
      <c r="I310" s="453"/>
      <c r="J310" s="658" t="str">
        <f>IF(H310="","",VLOOKUP(H310,Datos!$B$2:$C$21,2,FALSE))</f>
        <v/>
      </c>
      <c r="K310" s="385" t="str">
        <f t="shared" si="24"/>
        <v/>
      </c>
      <c r="L310" s="385" t="str">
        <f t="shared" si="25"/>
        <v/>
      </c>
      <c r="M310" s="385" t="str">
        <f t="shared" si="26"/>
        <v/>
      </c>
      <c r="N310" s="385" t="str">
        <f t="shared" si="27"/>
        <v/>
      </c>
      <c r="O310" s="385" t="str">
        <f t="shared" si="28"/>
        <v/>
      </c>
      <c r="P310" s="385" t="str">
        <f t="shared" si="29"/>
        <v/>
      </c>
      <c r="Q310" s="150"/>
      <c r="R310" s="454"/>
      <c r="S310" s="254"/>
    </row>
    <row r="311" spans="1:19" ht="33" customHeight="1" x14ac:dyDescent="0.25">
      <c r="A311" s="46"/>
      <c r="B311" s="143"/>
      <c r="C311" s="327"/>
      <c r="D311" s="978"/>
      <c r="E311" s="979"/>
      <c r="F311" s="144"/>
      <c r="G311" s="143"/>
      <c r="H311" s="158"/>
      <c r="I311" s="453"/>
      <c r="J311" s="658" t="str">
        <f>IF(H311="","",VLOOKUP(H311,Datos!$B$2:$C$21,2,FALSE))</f>
        <v/>
      </c>
      <c r="K311" s="385" t="str">
        <f t="shared" si="24"/>
        <v/>
      </c>
      <c r="L311" s="385" t="str">
        <f t="shared" si="25"/>
        <v/>
      </c>
      <c r="M311" s="385" t="str">
        <f t="shared" si="26"/>
        <v/>
      </c>
      <c r="N311" s="385" t="str">
        <f t="shared" si="27"/>
        <v/>
      </c>
      <c r="O311" s="385" t="str">
        <f t="shared" si="28"/>
        <v/>
      </c>
      <c r="P311" s="385" t="str">
        <f t="shared" si="29"/>
        <v/>
      </c>
      <c r="Q311" s="150"/>
      <c r="R311" s="454"/>
      <c r="S311" s="254"/>
    </row>
    <row r="312" spans="1:19" ht="33" customHeight="1" x14ac:dyDescent="0.25">
      <c r="A312" s="46"/>
      <c r="B312" s="143"/>
      <c r="C312" s="327"/>
      <c r="D312" s="978"/>
      <c r="E312" s="979"/>
      <c r="F312" s="144"/>
      <c r="G312" s="143"/>
      <c r="H312" s="158"/>
      <c r="I312" s="453"/>
      <c r="J312" s="658" t="str">
        <f>IF(H312="","",VLOOKUP(H312,Datos!$B$2:$C$21,2,FALSE))</f>
        <v/>
      </c>
      <c r="K312" s="385" t="str">
        <f t="shared" si="24"/>
        <v/>
      </c>
      <c r="L312" s="385" t="str">
        <f t="shared" si="25"/>
        <v/>
      </c>
      <c r="M312" s="385" t="str">
        <f t="shared" si="26"/>
        <v/>
      </c>
      <c r="N312" s="385" t="str">
        <f t="shared" si="27"/>
        <v/>
      </c>
      <c r="O312" s="385" t="str">
        <f t="shared" si="28"/>
        <v/>
      </c>
      <c r="P312" s="385" t="str">
        <f t="shared" si="29"/>
        <v/>
      </c>
      <c r="Q312" s="150"/>
      <c r="R312" s="454"/>
      <c r="S312" s="254"/>
    </row>
    <row r="313" spans="1:19" ht="33" customHeight="1" x14ac:dyDescent="0.25">
      <c r="A313" s="46"/>
      <c r="B313" s="143"/>
      <c r="C313" s="327"/>
      <c r="D313" s="978"/>
      <c r="E313" s="979"/>
      <c r="F313" s="144"/>
      <c r="G313" s="143"/>
      <c r="H313" s="158"/>
      <c r="I313" s="453"/>
      <c r="J313" s="658" t="str">
        <f>IF(H313="","",VLOOKUP(H313,Datos!$B$2:$C$21,2,FALSE))</f>
        <v/>
      </c>
      <c r="K313" s="385" t="str">
        <f t="shared" si="24"/>
        <v/>
      </c>
      <c r="L313" s="385" t="str">
        <f t="shared" si="25"/>
        <v/>
      </c>
      <c r="M313" s="385" t="str">
        <f t="shared" si="26"/>
        <v/>
      </c>
      <c r="N313" s="385" t="str">
        <f t="shared" si="27"/>
        <v/>
      </c>
      <c r="O313" s="385" t="str">
        <f t="shared" si="28"/>
        <v/>
      </c>
      <c r="P313" s="385" t="str">
        <f t="shared" si="29"/>
        <v/>
      </c>
      <c r="Q313" s="150"/>
      <c r="R313" s="454"/>
      <c r="S313" s="254"/>
    </row>
    <row r="314" spans="1:19" ht="33" customHeight="1" x14ac:dyDescent="0.25">
      <c r="A314" s="46"/>
      <c r="B314" s="143"/>
      <c r="C314" s="327"/>
      <c r="D314" s="978"/>
      <c r="E314" s="979"/>
      <c r="F314" s="144"/>
      <c r="G314" s="143"/>
      <c r="H314" s="158"/>
      <c r="I314" s="453"/>
      <c r="J314" s="658" t="str">
        <f>IF(H314="","",VLOOKUP(H314,Datos!$B$2:$C$21,2,FALSE))</f>
        <v/>
      </c>
      <c r="K314" s="385" t="str">
        <f t="shared" si="24"/>
        <v/>
      </c>
      <c r="L314" s="385" t="str">
        <f t="shared" si="25"/>
        <v/>
      </c>
      <c r="M314" s="385" t="str">
        <f t="shared" si="26"/>
        <v/>
      </c>
      <c r="N314" s="385" t="str">
        <f t="shared" si="27"/>
        <v/>
      </c>
      <c r="O314" s="385" t="str">
        <f t="shared" si="28"/>
        <v/>
      </c>
      <c r="P314" s="385" t="str">
        <f t="shared" si="29"/>
        <v/>
      </c>
      <c r="Q314" s="150"/>
      <c r="R314" s="454"/>
      <c r="S314" s="254"/>
    </row>
    <row r="315" spans="1:19" ht="33" customHeight="1" x14ac:dyDescent="0.25">
      <c r="A315" s="46"/>
      <c r="B315" s="143"/>
      <c r="C315" s="327"/>
      <c r="D315" s="978"/>
      <c r="E315" s="979"/>
      <c r="F315" s="144"/>
      <c r="G315" s="143"/>
      <c r="H315" s="158"/>
      <c r="I315" s="453"/>
      <c r="J315" s="658" t="str">
        <f>IF(H315="","",VLOOKUP(H315,Datos!$B$2:$C$21,2,FALSE))</f>
        <v/>
      </c>
      <c r="K315" s="385" t="str">
        <f t="shared" si="24"/>
        <v/>
      </c>
      <c r="L315" s="385" t="str">
        <f t="shared" si="25"/>
        <v/>
      </c>
      <c r="M315" s="385" t="str">
        <f t="shared" si="26"/>
        <v/>
      </c>
      <c r="N315" s="385" t="str">
        <f t="shared" si="27"/>
        <v/>
      </c>
      <c r="O315" s="385" t="str">
        <f t="shared" si="28"/>
        <v/>
      </c>
      <c r="P315" s="385" t="str">
        <f t="shared" si="29"/>
        <v/>
      </c>
      <c r="Q315" s="150"/>
      <c r="R315" s="454"/>
      <c r="S315" s="254"/>
    </row>
    <row r="316" spans="1:19" ht="33" customHeight="1" x14ac:dyDescent="0.25">
      <c r="A316" s="46"/>
      <c r="B316" s="143"/>
      <c r="C316" s="327"/>
      <c r="D316" s="978"/>
      <c r="E316" s="979"/>
      <c r="F316" s="144"/>
      <c r="G316" s="143"/>
      <c r="H316" s="158"/>
      <c r="I316" s="453"/>
      <c r="J316" s="658" t="str">
        <f>IF(H316="","",VLOOKUP(H316,Datos!$B$2:$C$21,2,FALSE))</f>
        <v/>
      </c>
      <c r="K316" s="385" t="str">
        <f t="shared" si="24"/>
        <v/>
      </c>
      <c r="L316" s="385" t="str">
        <f t="shared" si="25"/>
        <v/>
      </c>
      <c r="M316" s="385" t="str">
        <f t="shared" si="26"/>
        <v/>
      </c>
      <c r="N316" s="385" t="str">
        <f t="shared" si="27"/>
        <v/>
      </c>
      <c r="O316" s="385" t="str">
        <f t="shared" si="28"/>
        <v/>
      </c>
      <c r="P316" s="385" t="str">
        <f t="shared" si="29"/>
        <v/>
      </c>
      <c r="Q316" s="150"/>
      <c r="R316" s="454"/>
      <c r="S316" s="254"/>
    </row>
    <row r="317" spans="1:19" ht="33" customHeight="1" x14ac:dyDescent="0.25">
      <c r="A317" s="46"/>
      <c r="B317" s="143"/>
      <c r="C317" s="327"/>
      <c r="D317" s="978"/>
      <c r="E317" s="979"/>
      <c r="F317" s="144"/>
      <c r="G317" s="143"/>
      <c r="H317" s="158"/>
      <c r="I317" s="453"/>
      <c r="J317" s="658" t="str">
        <f>IF(H317="","",VLOOKUP(H317,Datos!$B$2:$C$21,2,FALSE))</f>
        <v/>
      </c>
      <c r="K317" s="385" t="str">
        <f t="shared" si="24"/>
        <v/>
      </c>
      <c r="L317" s="385" t="str">
        <f t="shared" si="25"/>
        <v/>
      </c>
      <c r="M317" s="385" t="str">
        <f t="shared" si="26"/>
        <v/>
      </c>
      <c r="N317" s="385" t="str">
        <f t="shared" si="27"/>
        <v/>
      </c>
      <c r="O317" s="385" t="str">
        <f t="shared" si="28"/>
        <v/>
      </c>
      <c r="P317" s="385" t="str">
        <f t="shared" si="29"/>
        <v/>
      </c>
      <c r="Q317" s="150"/>
      <c r="R317" s="454"/>
      <c r="S317" s="254"/>
    </row>
    <row r="318" spans="1:19" ht="33" customHeight="1" x14ac:dyDescent="0.25">
      <c r="A318" s="46"/>
      <c r="B318" s="143"/>
      <c r="C318" s="327"/>
      <c r="D318" s="978"/>
      <c r="E318" s="979"/>
      <c r="F318" s="144"/>
      <c r="G318" s="143"/>
      <c r="H318" s="158"/>
      <c r="I318" s="453"/>
      <c r="J318" s="658" t="str">
        <f>IF(H318="","",VLOOKUP(H318,Datos!$B$2:$C$21,2,FALSE))</f>
        <v/>
      </c>
      <c r="K318" s="385" t="str">
        <f t="shared" si="24"/>
        <v/>
      </c>
      <c r="L318" s="385" t="str">
        <f t="shared" si="25"/>
        <v/>
      </c>
      <c r="M318" s="385" t="str">
        <f t="shared" si="26"/>
        <v/>
      </c>
      <c r="N318" s="385" t="str">
        <f t="shared" si="27"/>
        <v/>
      </c>
      <c r="O318" s="385" t="str">
        <f t="shared" si="28"/>
        <v/>
      </c>
      <c r="P318" s="385" t="str">
        <f t="shared" si="29"/>
        <v/>
      </c>
      <c r="Q318" s="150"/>
      <c r="R318" s="454"/>
      <c r="S318" s="254"/>
    </row>
    <row r="319" spans="1:19" ht="33" customHeight="1" x14ac:dyDescent="0.25">
      <c r="A319" s="46"/>
      <c r="B319" s="143"/>
      <c r="C319" s="327"/>
      <c r="D319" s="978"/>
      <c r="E319" s="979"/>
      <c r="F319" s="144"/>
      <c r="G319" s="143"/>
      <c r="H319" s="158"/>
      <c r="I319" s="453"/>
      <c r="J319" s="658" t="str">
        <f>IF(H319="","",VLOOKUP(H319,Datos!$B$2:$C$21,2,FALSE))</f>
        <v/>
      </c>
      <c r="K319" s="385" t="str">
        <f t="shared" si="24"/>
        <v/>
      </c>
      <c r="L319" s="385" t="str">
        <f t="shared" si="25"/>
        <v/>
      </c>
      <c r="M319" s="385" t="str">
        <f t="shared" si="26"/>
        <v/>
      </c>
      <c r="N319" s="385" t="str">
        <f t="shared" si="27"/>
        <v/>
      </c>
      <c r="O319" s="385" t="str">
        <f t="shared" si="28"/>
        <v/>
      </c>
      <c r="P319" s="385" t="str">
        <f t="shared" si="29"/>
        <v/>
      </c>
      <c r="Q319" s="150"/>
      <c r="R319" s="454"/>
      <c r="S319" s="254"/>
    </row>
    <row r="320" spans="1:19" ht="33" customHeight="1" x14ac:dyDescent="0.25">
      <c r="A320" s="46"/>
      <c r="B320" s="143"/>
      <c r="C320" s="327"/>
      <c r="D320" s="978"/>
      <c r="E320" s="979"/>
      <c r="F320" s="144"/>
      <c r="G320" s="143"/>
      <c r="H320" s="158"/>
      <c r="I320" s="453"/>
      <c r="J320" s="658" t="str">
        <f>IF(H320="","",VLOOKUP(H320,Datos!$B$2:$C$21,2,FALSE))</f>
        <v/>
      </c>
      <c r="K320" s="385" t="str">
        <f t="shared" si="24"/>
        <v/>
      </c>
      <c r="L320" s="385" t="str">
        <f t="shared" si="25"/>
        <v/>
      </c>
      <c r="M320" s="385" t="str">
        <f t="shared" si="26"/>
        <v/>
      </c>
      <c r="N320" s="385" t="str">
        <f t="shared" si="27"/>
        <v/>
      </c>
      <c r="O320" s="385" t="str">
        <f t="shared" si="28"/>
        <v/>
      </c>
      <c r="P320" s="385" t="str">
        <f t="shared" si="29"/>
        <v/>
      </c>
      <c r="Q320" s="150"/>
      <c r="R320" s="454"/>
      <c r="S320" s="254"/>
    </row>
    <row r="321" spans="1:19" ht="33" customHeight="1" x14ac:dyDescent="0.25">
      <c r="A321" s="46"/>
      <c r="B321" s="143"/>
      <c r="C321" s="327"/>
      <c r="D321" s="978"/>
      <c r="E321" s="979"/>
      <c r="F321" s="144"/>
      <c r="G321" s="143"/>
      <c r="H321" s="158"/>
      <c r="I321" s="453"/>
      <c r="J321" s="658" t="str">
        <f>IF(H321="","",VLOOKUP(H321,Datos!$B$2:$C$21,2,FALSE))</f>
        <v/>
      </c>
      <c r="K321" s="385" t="str">
        <f t="shared" si="24"/>
        <v/>
      </c>
      <c r="L321" s="385" t="str">
        <f t="shared" si="25"/>
        <v/>
      </c>
      <c r="M321" s="385" t="str">
        <f t="shared" si="26"/>
        <v/>
      </c>
      <c r="N321" s="385" t="str">
        <f t="shared" si="27"/>
        <v/>
      </c>
      <c r="O321" s="385" t="str">
        <f t="shared" si="28"/>
        <v/>
      </c>
      <c r="P321" s="385" t="str">
        <f t="shared" si="29"/>
        <v/>
      </c>
      <c r="Q321" s="150"/>
      <c r="R321" s="454"/>
      <c r="S321" s="254"/>
    </row>
    <row r="322" spans="1:19" ht="33" customHeight="1" x14ac:dyDescent="0.25">
      <c r="A322" s="46"/>
      <c r="B322" s="143"/>
      <c r="C322" s="327"/>
      <c r="D322" s="978"/>
      <c r="E322" s="979"/>
      <c r="F322" s="144"/>
      <c r="G322" s="143"/>
      <c r="H322" s="158"/>
      <c r="I322" s="453"/>
      <c r="J322" s="658" t="str">
        <f>IF(H322="","",VLOOKUP(H322,Datos!$B$2:$C$21,2,FALSE))</f>
        <v/>
      </c>
      <c r="K322" s="385" t="str">
        <f t="shared" si="24"/>
        <v/>
      </c>
      <c r="L322" s="385" t="str">
        <f t="shared" si="25"/>
        <v/>
      </c>
      <c r="M322" s="385" t="str">
        <f t="shared" si="26"/>
        <v/>
      </c>
      <c r="N322" s="385" t="str">
        <f t="shared" si="27"/>
        <v/>
      </c>
      <c r="O322" s="385" t="str">
        <f t="shared" si="28"/>
        <v/>
      </c>
      <c r="P322" s="385" t="str">
        <f t="shared" si="29"/>
        <v/>
      </c>
      <c r="Q322" s="150"/>
      <c r="R322" s="454"/>
      <c r="S322" s="254"/>
    </row>
    <row r="323" spans="1:19" ht="33" customHeight="1" x14ac:dyDescent="0.25">
      <c r="A323" s="46"/>
      <c r="B323" s="143"/>
      <c r="C323" s="327"/>
      <c r="D323" s="978"/>
      <c r="E323" s="979"/>
      <c r="F323" s="144"/>
      <c r="G323" s="143"/>
      <c r="H323" s="158"/>
      <c r="I323" s="453"/>
      <c r="J323" s="658" t="str">
        <f>IF(H323="","",VLOOKUP(H323,Datos!$B$2:$C$21,2,FALSE))</f>
        <v/>
      </c>
      <c r="K323" s="385" t="str">
        <f t="shared" si="24"/>
        <v/>
      </c>
      <c r="L323" s="385" t="str">
        <f t="shared" si="25"/>
        <v/>
      </c>
      <c r="M323" s="385" t="str">
        <f t="shared" si="26"/>
        <v/>
      </c>
      <c r="N323" s="385" t="str">
        <f t="shared" si="27"/>
        <v/>
      </c>
      <c r="O323" s="385" t="str">
        <f t="shared" si="28"/>
        <v/>
      </c>
      <c r="P323" s="385" t="str">
        <f t="shared" si="29"/>
        <v/>
      </c>
      <c r="Q323" s="150"/>
      <c r="R323" s="454"/>
      <c r="S323" s="254"/>
    </row>
    <row r="324" spans="1:19" ht="33" customHeight="1" x14ac:dyDescent="0.25">
      <c r="A324" s="46"/>
      <c r="B324" s="143"/>
      <c r="C324" s="327"/>
      <c r="D324" s="978"/>
      <c r="E324" s="979"/>
      <c r="F324" s="144"/>
      <c r="G324" s="143"/>
      <c r="H324" s="158"/>
      <c r="I324" s="453"/>
      <c r="J324" s="658" t="str">
        <f>IF(H324="","",VLOOKUP(H324,Datos!$B$2:$C$21,2,FALSE))</f>
        <v/>
      </c>
      <c r="K324" s="385" t="str">
        <f t="shared" si="24"/>
        <v/>
      </c>
      <c r="L324" s="385" t="str">
        <f t="shared" si="25"/>
        <v/>
      </c>
      <c r="M324" s="385" t="str">
        <f t="shared" si="26"/>
        <v/>
      </c>
      <c r="N324" s="385" t="str">
        <f t="shared" si="27"/>
        <v/>
      </c>
      <c r="O324" s="385" t="str">
        <f t="shared" si="28"/>
        <v/>
      </c>
      <c r="P324" s="385" t="str">
        <f t="shared" si="29"/>
        <v/>
      </c>
      <c r="Q324" s="150"/>
      <c r="R324" s="454"/>
      <c r="S324" s="254"/>
    </row>
    <row r="325" spans="1:19" ht="33" customHeight="1" x14ac:dyDescent="0.25">
      <c r="A325" s="46"/>
      <c r="B325" s="143"/>
      <c r="C325" s="327"/>
      <c r="D325" s="978"/>
      <c r="E325" s="979"/>
      <c r="F325" s="144"/>
      <c r="G325" s="143"/>
      <c r="H325" s="158"/>
      <c r="I325" s="453"/>
      <c r="J325" s="658" t="str">
        <f>IF(H325="","",VLOOKUP(H325,Datos!$B$2:$C$21,2,FALSE))</f>
        <v/>
      </c>
      <c r="K325" s="385" t="str">
        <f t="shared" si="24"/>
        <v/>
      </c>
      <c r="L325" s="385" t="str">
        <f t="shared" si="25"/>
        <v/>
      </c>
      <c r="M325" s="385" t="str">
        <f t="shared" si="26"/>
        <v/>
      </c>
      <c r="N325" s="385" t="str">
        <f t="shared" si="27"/>
        <v/>
      </c>
      <c r="O325" s="385" t="str">
        <f t="shared" si="28"/>
        <v/>
      </c>
      <c r="P325" s="385" t="str">
        <f t="shared" si="29"/>
        <v/>
      </c>
      <c r="Q325" s="150"/>
      <c r="R325" s="454"/>
      <c r="S325" s="254"/>
    </row>
    <row r="326" spans="1:19" ht="33" customHeight="1" x14ac:dyDescent="0.25">
      <c r="A326" s="46"/>
      <c r="B326" s="143"/>
      <c r="C326" s="327"/>
      <c r="D326" s="978"/>
      <c r="E326" s="979"/>
      <c r="F326" s="144"/>
      <c r="G326" s="143"/>
      <c r="H326" s="158"/>
      <c r="I326" s="453"/>
      <c r="J326" s="658" t="str">
        <f>IF(H326="","",VLOOKUP(H326,Datos!$B$2:$C$21,2,FALSE))</f>
        <v/>
      </c>
      <c r="K326" s="385" t="str">
        <f t="shared" si="24"/>
        <v/>
      </c>
      <c r="L326" s="385" t="str">
        <f t="shared" si="25"/>
        <v/>
      </c>
      <c r="M326" s="385" t="str">
        <f t="shared" si="26"/>
        <v/>
      </c>
      <c r="N326" s="385" t="str">
        <f t="shared" si="27"/>
        <v/>
      </c>
      <c r="O326" s="385" t="str">
        <f t="shared" si="28"/>
        <v/>
      </c>
      <c r="P326" s="385" t="str">
        <f t="shared" si="29"/>
        <v/>
      </c>
      <c r="Q326" s="150"/>
      <c r="R326" s="454"/>
      <c r="S326" s="254"/>
    </row>
    <row r="327" spans="1:19" ht="33" customHeight="1" x14ac:dyDescent="0.25">
      <c r="A327" s="46"/>
      <c r="B327" s="143"/>
      <c r="C327" s="327"/>
      <c r="D327" s="978"/>
      <c r="E327" s="979"/>
      <c r="F327" s="144"/>
      <c r="G327" s="143"/>
      <c r="H327" s="158"/>
      <c r="I327" s="453"/>
      <c r="J327" s="658" t="str">
        <f>IF(H327="","",VLOOKUP(H327,Datos!$B$2:$C$21,2,FALSE))</f>
        <v/>
      </c>
      <c r="K327" s="385" t="str">
        <f t="shared" si="24"/>
        <v/>
      </c>
      <c r="L327" s="385" t="str">
        <f t="shared" si="25"/>
        <v/>
      </c>
      <c r="M327" s="385" t="str">
        <f t="shared" si="26"/>
        <v/>
      </c>
      <c r="N327" s="385" t="str">
        <f t="shared" si="27"/>
        <v/>
      </c>
      <c r="O327" s="385" t="str">
        <f t="shared" si="28"/>
        <v/>
      </c>
      <c r="P327" s="385" t="str">
        <f t="shared" si="29"/>
        <v/>
      </c>
      <c r="Q327" s="150"/>
      <c r="R327" s="454"/>
      <c r="S327" s="254"/>
    </row>
    <row r="328" spans="1:19" ht="33" customHeight="1" x14ac:dyDescent="0.25">
      <c r="A328" s="46"/>
      <c r="B328" s="143"/>
      <c r="C328" s="327"/>
      <c r="D328" s="978"/>
      <c r="E328" s="979"/>
      <c r="F328" s="144"/>
      <c r="G328" s="143"/>
      <c r="H328" s="158"/>
      <c r="I328" s="453"/>
      <c r="J328" s="658" t="str">
        <f>IF(H328="","",VLOOKUP(H328,Datos!$B$2:$C$21,2,FALSE))</f>
        <v/>
      </c>
      <c r="K328" s="385" t="str">
        <f t="shared" si="24"/>
        <v/>
      </c>
      <c r="L328" s="385" t="str">
        <f t="shared" si="25"/>
        <v/>
      </c>
      <c r="M328" s="385" t="str">
        <f t="shared" si="26"/>
        <v/>
      </c>
      <c r="N328" s="385" t="str">
        <f t="shared" si="27"/>
        <v/>
      </c>
      <c r="O328" s="385" t="str">
        <f t="shared" si="28"/>
        <v/>
      </c>
      <c r="P328" s="385" t="str">
        <f t="shared" si="29"/>
        <v/>
      </c>
      <c r="Q328" s="150"/>
      <c r="R328" s="454"/>
      <c r="S328" s="254"/>
    </row>
    <row r="329" spans="1:19" ht="33" customHeight="1" x14ac:dyDescent="0.25">
      <c r="A329" s="46"/>
      <c r="B329" s="143"/>
      <c r="C329" s="327"/>
      <c r="D329" s="978"/>
      <c r="E329" s="979"/>
      <c r="F329" s="144"/>
      <c r="G329" s="143"/>
      <c r="H329" s="158"/>
      <c r="I329" s="453"/>
      <c r="J329" s="658" t="str">
        <f>IF(H329="","",VLOOKUP(H329,Datos!$B$2:$C$21,2,FALSE))</f>
        <v/>
      </c>
      <c r="K329" s="385" t="str">
        <f t="shared" si="24"/>
        <v/>
      </c>
      <c r="L329" s="385" t="str">
        <f t="shared" si="25"/>
        <v/>
      </c>
      <c r="M329" s="385" t="str">
        <f t="shared" si="26"/>
        <v/>
      </c>
      <c r="N329" s="385" t="str">
        <f t="shared" si="27"/>
        <v/>
      </c>
      <c r="O329" s="385" t="str">
        <f t="shared" si="28"/>
        <v/>
      </c>
      <c r="P329" s="385" t="str">
        <f t="shared" si="29"/>
        <v/>
      </c>
      <c r="Q329" s="150"/>
      <c r="R329" s="454"/>
      <c r="S329" s="254"/>
    </row>
    <row r="330" spans="1:19" ht="33" customHeight="1" x14ac:dyDescent="0.25">
      <c r="A330" s="46"/>
      <c r="B330" s="143"/>
      <c r="C330" s="327"/>
      <c r="D330" s="978"/>
      <c r="E330" s="979"/>
      <c r="F330" s="144"/>
      <c r="G330" s="143"/>
      <c r="H330" s="158"/>
      <c r="I330" s="453"/>
      <c r="J330" s="658" t="str">
        <f>IF(H330="","",VLOOKUP(H330,Datos!$B$2:$C$21,2,FALSE))</f>
        <v/>
      </c>
      <c r="K330" s="385" t="str">
        <f t="shared" si="24"/>
        <v/>
      </c>
      <c r="L330" s="385" t="str">
        <f t="shared" si="25"/>
        <v/>
      </c>
      <c r="M330" s="385" t="str">
        <f t="shared" si="26"/>
        <v/>
      </c>
      <c r="N330" s="385" t="str">
        <f t="shared" si="27"/>
        <v/>
      </c>
      <c r="O330" s="385" t="str">
        <f t="shared" si="28"/>
        <v/>
      </c>
      <c r="P330" s="385" t="str">
        <f t="shared" si="29"/>
        <v/>
      </c>
      <c r="Q330" s="150"/>
      <c r="R330" s="454"/>
      <c r="S330" s="254"/>
    </row>
    <row r="331" spans="1:19" ht="33" customHeight="1" x14ac:dyDescent="0.25">
      <c r="A331" s="46"/>
      <c r="B331" s="143"/>
      <c r="C331" s="327"/>
      <c r="D331" s="978"/>
      <c r="E331" s="979"/>
      <c r="F331" s="144"/>
      <c r="G331" s="143"/>
      <c r="H331" s="158"/>
      <c r="I331" s="453"/>
      <c r="J331" s="658" t="str">
        <f>IF(H331="","",VLOOKUP(H331,Datos!$B$2:$C$21,2,FALSE))</f>
        <v/>
      </c>
      <c r="K331" s="385" t="str">
        <f t="shared" si="24"/>
        <v/>
      </c>
      <c r="L331" s="385" t="str">
        <f t="shared" si="25"/>
        <v/>
      </c>
      <c r="M331" s="385" t="str">
        <f t="shared" si="26"/>
        <v/>
      </c>
      <c r="N331" s="385" t="str">
        <f t="shared" si="27"/>
        <v/>
      </c>
      <c r="O331" s="385" t="str">
        <f t="shared" si="28"/>
        <v/>
      </c>
      <c r="P331" s="385" t="str">
        <f t="shared" si="29"/>
        <v/>
      </c>
      <c r="Q331" s="150"/>
      <c r="R331" s="454"/>
      <c r="S331" s="254"/>
    </row>
    <row r="332" spans="1:19" ht="33" customHeight="1" x14ac:dyDescent="0.25">
      <c r="A332" s="46"/>
      <c r="B332" s="143"/>
      <c r="C332" s="327"/>
      <c r="D332" s="978"/>
      <c r="E332" s="979"/>
      <c r="F332" s="144"/>
      <c r="G332" s="143"/>
      <c r="H332" s="158"/>
      <c r="I332" s="453"/>
      <c r="J332" s="658" t="str">
        <f>IF(H332="","",VLOOKUP(H332,Datos!$B$2:$C$21,2,FALSE))</f>
        <v/>
      </c>
      <c r="K332" s="385" t="str">
        <f t="shared" si="24"/>
        <v/>
      </c>
      <c r="L332" s="385" t="str">
        <f t="shared" si="25"/>
        <v/>
      </c>
      <c r="M332" s="385" t="str">
        <f t="shared" si="26"/>
        <v/>
      </c>
      <c r="N332" s="385" t="str">
        <f t="shared" si="27"/>
        <v/>
      </c>
      <c r="O332" s="385" t="str">
        <f t="shared" si="28"/>
        <v/>
      </c>
      <c r="P332" s="385" t="str">
        <f t="shared" si="29"/>
        <v/>
      </c>
      <c r="Q332" s="150"/>
      <c r="R332" s="454"/>
      <c r="S332" s="254"/>
    </row>
    <row r="333" spans="1:19" ht="33" customHeight="1" x14ac:dyDescent="0.25">
      <c r="A333" s="46"/>
      <c r="B333" s="143"/>
      <c r="C333" s="327"/>
      <c r="D333" s="978"/>
      <c r="E333" s="979"/>
      <c r="F333" s="144"/>
      <c r="G333" s="143"/>
      <c r="H333" s="158"/>
      <c r="I333" s="453"/>
      <c r="J333" s="658" t="str">
        <f>IF(H333="","",VLOOKUP(H333,Datos!$B$2:$C$21,2,FALSE))</f>
        <v/>
      </c>
      <c r="K333" s="385" t="str">
        <f t="shared" ref="K333:K396" si="30">IF(ISNUMBER(J333),((J333*12)*G333),"")</f>
        <v/>
      </c>
      <c r="L333" s="385" t="str">
        <f t="shared" ref="L333:L396" si="31">IF(ISNUMBER(J333),(K333/12),"")</f>
        <v/>
      </c>
      <c r="M333" s="385" t="str">
        <f t="shared" ref="M333:M396" si="32">IF(ISNUMBER(J333),($F$513*G333),"")</f>
        <v/>
      </c>
      <c r="N333" s="385" t="str">
        <f t="shared" ref="N333:N396" si="33">IF(ISNUMBER(J333),(K333*8.33%),"")</f>
        <v/>
      </c>
      <c r="O333" s="385" t="str">
        <f t="shared" ref="O333:O396" si="34">IF(ISNUMBER(J333),(K333*9.15%),"")</f>
        <v/>
      </c>
      <c r="P333" s="385" t="str">
        <f t="shared" ref="P333:P396" si="35">IF(ISNUMBER(J333),SUM(K333:O333),"")</f>
        <v/>
      </c>
      <c r="Q333" s="150"/>
      <c r="R333" s="454"/>
      <c r="S333" s="254"/>
    </row>
    <row r="334" spans="1:19" ht="33" customHeight="1" x14ac:dyDescent="0.25">
      <c r="A334" s="46"/>
      <c r="B334" s="143"/>
      <c r="C334" s="327"/>
      <c r="D334" s="978"/>
      <c r="E334" s="979"/>
      <c r="F334" s="144"/>
      <c r="G334" s="143"/>
      <c r="H334" s="158"/>
      <c r="I334" s="453"/>
      <c r="J334" s="658" t="str">
        <f>IF(H334="","",VLOOKUP(H334,Datos!$B$2:$C$21,2,FALSE))</f>
        <v/>
      </c>
      <c r="K334" s="385" t="str">
        <f t="shared" si="30"/>
        <v/>
      </c>
      <c r="L334" s="385" t="str">
        <f t="shared" si="31"/>
        <v/>
      </c>
      <c r="M334" s="385" t="str">
        <f t="shared" si="32"/>
        <v/>
      </c>
      <c r="N334" s="385" t="str">
        <f t="shared" si="33"/>
        <v/>
      </c>
      <c r="O334" s="385" t="str">
        <f t="shared" si="34"/>
        <v/>
      </c>
      <c r="P334" s="385" t="str">
        <f t="shared" si="35"/>
        <v/>
      </c>
      <c r="Q334" s="150"/>
      <c r="R334" s="454"/>
      <c r="S334" s="254"/>
    </row>
    <row r="335" spans="1:19" ht="33" customHeight="1" x14ac:dyDescent="0.25">
      <c r="A335" s="46"/>
      <c r="B335" s="143"/>
      <c r="C335" s="327"/>
      <c r="D335" s="978"/>
      <c r="E335" s="979"/>
      <c r="F335" s="144"/>
      <c r="G335" s="143"/>
      <c r="H335" s="158"/>
      <c r="I335" s="453"/>
      <c r="J335" s="658" t="str">
        <f>IF(H335="","",VLOOKUP(H335,Datos!$B$2:$C$21,2,FALSE))</f>
        <v/>
      </c>
      <c r="K335" s="385" t="str">
        <f t="shared" si="30"/>
        <v/>
      </c>
      <c r="L335" s="385" t="str">
        <f t="shared" si="31"/>
        <v/>
      </c>
      <c r="M335" s="385" t="str">
        <f t="shared" si="32"/>
        <v/>
      </c>
      <c r="N335" s="385" t="str">
        <f t="shared" si="33"/>
        <v/>
      </c>
      <c r="O335" s="385" t="str">
        <f t="shared" si="34"/>
        <v/>
      </c>
      <c r="P335" s="385" t="str">
        <f t="shared" si="35"/>
        <v/>
      </c>
      <c r="Q335" s="150"/>
      <c r="R335" s="454"/>
      <c r="S335" s="254"/>
    </row>
    <row r="336" spans="1:19" ht="33" customHeight="1" x14ac:dyDescent="0.25">
      <c r="A336" s="46"/>
      <c r="B336" s="143"/>
      <c r="C336" s="327"/>
      <c r="D336" s="978"/>
      <c r="E336" s="979"/>
      <c r="F336" s="144"/>
      <c r="G336" s="143"/>
      <c r="H336" s="158"/>
      <c r="I336" s="453"/>
      <c r="J336" s="658" t="str">
        <f>IF(H336="","",VLOOKUP(H336,Datos!$B$2:$C$21,2,FALSE))</f>
        <v/>
      </c>
      <c r="K336" s="385" t="str">
        <f t="shared" si="30"/>
        <v/>
      </c>
      <c r="L336" s="385" t="str">
        <f t="shared" si="31"/>
        <v/>
      </c>
      <c r="M336" s="385" t="str">
        <f t="shared" si="32"/>
        <v/>
      </c>
      <c r="N336" s="385" t="str">
        <f t="shared" si="33"/>
        <v/>
      </c>
      <c r="O336" s="385" t="str">
        <f t="shared" si="34"/>
        <v/>
      </c>
      <c r="P336" s="385" t="str">
        <f t="shared" si="35"/>
        <v/>
      </c>
      <c r="Q336" s="150"/>
      <c r="R336" s="454"/>
      <c r="S336" s="254"/>
    </row>
    <row r="337" spans="1:19" ht="33" customHeight="1" x14ac:dyDescent="0.25">
      <c r="A337" s="46"/>
      <c r="B337" s="143"/>
      <c r="C337" s="327"/>
      <c r="D337" s="978"/>
      <c r="E337" s="979"/>
      <c r="F337" s="144"/>
      <c r="G337" s="143"/>
      <c r="H337" s="158"/>
      <c r="I337" s="453"/>
      <c r="J337" s="658" t="str">
        <f>IF(H337="","",VLOOKUP(H337,Datos!$B$2:$C$21,2,FALSE))</f>
        <v/>
      </c>
      <c r="K337" s="385" t="str">
        <f t="shared" si="30"/>
        <v/>
      </c>
      <c r="L337" s="385" t="str">
        <f t="shared" si="31"/>
        <v/>
      </c>
      <c r="M337" s="385" t="str">
        <f t="shared" si="32"/>
        <v/>
      </c>
      <c r="N337" s="385" t="str">
        <f t="shared" si="33"/>
        <v/>
      </c>
      <c r="O337" s="385" t="str">
        <f t="shared" si="34"/>
        <v/>
      </c>
      <c r="P337" s="385" t="str">
        <f t="shared" si="35"/>
        <v/>
      </c>
      <c r="Q337" s="150"/>
      <c r="R337" s="454"/>
      <c r="S337" s="254"/>
    </row>
    <row r="338" spans="1:19" ht="33" customHeight="1" x14ac:dyDescent="0.25">
      <c r="A338" s="46"/>
      <c r="B338" s="143"/>
      <c r="C338" s="327"/>
      <c r="D338" s="978"/>
      <c r="E338" s="979"/>
      <c r="F338" s="144"/>
      <c r="G338" s="143"/>
      <c r="H338" s="158"/>
      <c r="I338" s="453"/>
      <c r="J338" s="658" t="str">
        <f>IF(H338="","",VLOOKUP(H338,Datos!$B$2:$C$21,2,FALSE))</f>
        <v/>
      </c>
      <c r="K338" s="385" t="str">
        <f t="shared" si="30"/>
        <v/>
      </c>
      <c r="L338" s="385" t="str">
        <f t="shared" si="31"/>
        <v/>
      </c>
      <c r="M338" s="385" t="str">
        <f t="shared" si="32"/>
        <v/>
      </c>
      <c r="N338" s="385" t="str">
        <f t="shared" si="33"/>
        <v/>
      </c>
      <c r="O338" s="385" t="str">
        <f t="shared" si="34"/>
        <v/>
      </c>
      <c r="P338" s="385" t="str">
        <f t="shared" si="35"/>
        <v/>
      </c>
      <c r="Q338" s="150"/>
      <c r="R338" s="454"/>
      <c r="S338" s="254"/>
    </row>
    <row r="339" spans="1:19" ht="33" customHeight="1" x14ac:dyDescent="0.25">
      <c r="A339" s="46"/>
      <c r="B339" s="143"/>
      <c r="C339" s="327"/>
      <c r="D339" s="978"/>
      <c r="E339" s="979"/>
      <c r="F339" s="144"/>
      <c r="G339" s="143"/>
      <c r="H339" s="158"/>
      <c r="I339" s="453"/>
      <c r="J339" s="658" t="str">
        <f>IF(H339="","",VLOOKUP(H339,Datos!$B$2:$C$21,2,FALSE))</f>
        <v/>
      </c>
      <c r="K339" s="385" t="str">
        <f t="shared" si="30"/>
        <v/>
      </c>
      <c r="L339" s="385" t="str">
        <f t="shared" si="31"/>
        <v/>
      </c>
      <c r="M339" s="385" t="str">
        <f t="shared" si="32"/>
        <v/>
      </c>
      <c r="N339" s="385" t="str">
        <f t="shared" si="33"/>
        <v/>
      </c>
      <c r="O339" s="385" t="str">
        <f t="shared" si="34"/>
        <v/>
      </c>
      <c r="P339" s="385" t="str">
        <f t="shared" si="35"/>
        <v/>
      </c>
      <c r="Q339" s="150"/>
      <c r="R339" s="454"/>
      <c r="S339" s="254"/>
    </row>
    <row r="340" spans="1:19" ht="33" customHeight="1" x14ac:dyDescent="0.25">
      <c r="A340" s="46"/>
      <c r="B340" s="143"/>
      <c r="C340" s="327"/>
      <c r="D340" s="978"/>
      <c r="E340" s="979"/>
      <c r="F340" s="144"/>
      <c r="G340" s="143"/>
      <c r="H340" s="158"/>
      <c r="I340" s="453"/>
      <c r="J340" s="658" t="str">
        <f>IF(H340="","",VLOOKUP(H340,Datos!$B$2:$C$21,2,FALSE))</f>
        <v/>
      </c>
      <c r="K340" s="385" t="str">
        <f t="shared" si="30"/>
        <v/>
      </c>
      <c r="L340" s="385" t="str">
        <f t="shared" si="31"/>
        <v/>
      </c>
      <c r="M340" s="385" t="str">
        <f t="shared" si="32"/>
        <v/>
      </c>
      <c r="N340" s="385" t="str">
        <f t="shared" si="33"/>
        <v/>
      </c>
      <c r="O340" s="385" t="str">
        <f t="shared" si="34"/>
        <v/>
      </c>
      <c r="P340" s="385" t="str">
        <f t="shared" si="35"/>
        <v/>
      </c>
      <c r="Q340" s="150"/>
      <c r="R340" s="454"/>
      <c r="S340" s="254"/>
    </row>
    <row r="341" spans="1:19" ht="33" customHeight="1" x14ac:dyDescent="0.25">
      <c r="A341" s="46"/>
      <c r="B341" s="143"/>
      <c r="C341" s="327"/>
      <c r="D341" s="978"/>
      <c r="E341" s="979"/>
      <c r="F341" s="144"/>
      <c r="G341" s="143"/>
      <c r="H341" s="158"/>
      <c r="I341" s="453"/>
      <c r="J341" s="658" t="str">
        <f>IF(H341="","",VLOOKUP(H341,Datos!$B$2:$C$21,2,FALSE))</f>
        <v/>
      </c>
      <c r="K341" s="385" t="str">
        <f t="shared" si="30"/>
        <v/>
      </c>
      <c r="L341" s="385" t="str">
        <f t="shared" si="31"/>
        <v/>
      </c>
      <c r="M341" s="385" t="str">
        <f t="shared" si="32"/>
        <v/>
      </c>
      <c r="N341" s="385" t="str">
        <f t="shared" si="33"/>
        <v/>
      </c>
      <c r="O341" s="385" t="str">
        <f t="shared" si="34"/>
        <v/>
      </c>
      <c r="P341" s="385" t="str">
        <f t="shared" si="35"/>
        <v/>
      </c>
      <c r="Q341" s="150"/>
      <c r="R341" s="454"/>
      <c r="S341" s="254"/>
    </row>
    <row r="342" spans="1:19" ht="33" customHeight="1" x14ac:dyDescent="0.25">
      <c r="A342" s="46"/>
      <c r="B342" s="143"/>
      <c r="C342" s="327"/>
      <c r="D342" s="978"/>
      <c r="E342" s="979"/>
      <c r="F342" s="144"/>
      <c r="G342" s="143"/>
      <c r="H342" s="158"/>
      <c r="I342" s="453"/>
      <c r="J342" s="658" t="str">
        <f>IF(H342="","",VLOOKUP(H342,Datos!$B$2:$C$21,2,FALSE))</f>
        <v/>
      </c>
      <c r="K342" s="385" t="str">
        <f t="shared" si="30"/>
        <v/>
      </c>
      <c r="L342" s="385" t="str">
        <f t="shared" si="31"/>
        <v/>
      </c>
      <c r="M342" s="385" t="str">
        <f t="shared" si="32"/>
        <v/>
      </c>
      <c r="N342" s="385" t="str">
        <f t="shared" si="33"/>
        <v/>
      </c>
      <c r="O342" s="385" t="str">
        <f t="shared" si="34"/>
        <v/>
      </c>
      <c r="P342" s="385" t="str">
        <f t="shared" si="35"/>
        <v/>
      </c>
      <c r="Q342" s="150"/>
      <c r="R342" s="454"/>
      <c r="S342" s="254"/>
    </row>
    <row r="343" spans="1:19" ht="33" customHeight="1" x14ac:dyDescent="0.25">
      <c r="A343" s="46"/>
      <c r="B343" s="143"/>
      <c r="C343" s="327"/>
      <c r="D343" s="978"/>
      <c r="E343" s="979"/>
      <c r="F343" s="144"/>
      <c r="G343" s="143"/>
      <c r="H343" s="158"/>
      <c r="I343" s="453"/>
      <c r="J343" s="658" t="str">
        <f>IF(H343="","",VLOOKUP(H343,Datos!$B$2:$C$21,2,FALSE))</f>
        <v/>
      </c>
      <c r="K343" s="385" t="str">
        <f t="shared" si="30"/>
        <v/>
      </c>
      <c r="L343" s="385" t="str">
        <f t="shared" si="31"/>
        <v/>
      </c>
      <c r="M343" s="385" t="str">
        <f t="shared" si="32"/>
        <v/>
      </c>
      <c r="N343" s="385" t="str">
        <f t="shared" si="33"/>
        <v/>
      </c>
      <c r="O343" s="385" t="str">
        <f t="shared" si="34"/>
        <v/>
      </c>
      <c r="P343" s="385" t="str">
        <f t="shared" si="35"/>
        <v/>
      </c>
      <c r="Q343" s="150"/>
      <c r="R343" s="454"/>
      <c r="S343" s="254"/>
    </row>
    <row r="344" spans="1:19" ht="33" customHeight="1" x14ac:dyDescent="0.25">
      <c r="A344" s="46"/>
      <c r="B344" s="143"/>
      <c r="C344" s="327"/>
      <c r="D344" s="978"/>
      <c r="E344" s="979"/>
      <c r="F344" s="144"/>
      <c r="G344" s="143"/>
      <c r="H344" s="158"/>
      <c r="I344" s="453"/>
      <c r="J344" s="658" t="str">
        <f>IF(H344="","",VLOOKUP(H344,Datos!$B$2:$C$21,2,FALSE))</f>
        <v/>
      </c>
      <c r="K344" s="385" t="str">
        <f t="shared" si="30"/>
        <v/>
      </c>
      <c r="L344" s="385" t="str">
        <f t="shared" si="31"/>
        <v/>
      </c>
      <c r="M344" s="385" t="str">
        <f t="shared" si="32"/>
        <v/>
      </c>
      <c r="N344" s="385" t="str">
        <f t="shared" si="33"/>
        <v/>
      </c>
      <c r="O344" s="385" t="str">
        <f t="shared" si="34"/>
        <v/>
      </c>
      <c r="P344" s="385" t="str">
        <f t="shared" si="35"/>
        <v/>
      </c>
      <c r="Q344" s="150"/>
      <c r="R344" s="454"/>
      <c r="S344" s="254"/>
    </row>
    <row r="345" spans="1:19" ht="33" customHeight="1" x14ac:dyDescent="0.25">
      <c r="A345" s="46"/>
      <c r="B345" s="143"/>
      <c r="C345" s="327"/>
      <c r="D345" s="978"/>
      <c r="E345" s="979"/>
      <c r="F345" s="144"/>
      <c r="G345" s="143"/>
      <c r="H345" s="158"/>
      <c r="I345" s="453"/>
      <c r="J345" s="658" t="str">
        <f>IF(H345="","",VLOOKUP(H345,Datos!$B$2:$C$21,2,FALSE))</f>
        <v/>
      </c>
      <c r="K345" s="385" t="str">
        <f t="shared" si="30"/>
        <v/>
      </c>
      <c r="L345" s="385" t="str">
        <f t="shared" si="31"/>
        <v/>
      </c>
      <c r="M345" s="385" t="str">
        <f t="shared" si="32"/>
        <v/>
      </c>
      <c r="N345" s="385" t="str">
        <f t="shared" si="33"/>
        <v/>
      </c>
      <c r="O345" s="385" t="str">
        <f t="shared" si="34"/>
        <v/>
      </c>
      <c r="P345" s="385" t="str">
        <f t="shared" si="35"/>
        <v/>
      </c>
      <c r="Q345" s="150"/>
      <c r="R345" s="454"/>
      <c r="S345" s="254"/>
    </row>
    <row r="346" spans="1:19" ht="33" customHeight="1" x14ac:dyDescent="0.25">
      <c r="A346" s="46"/>
      <c r="B346" s="143"/>
      <c r="C346" s="327"/>
      <c r="D346" s="978"/>
      <c r="E346" s="979"/>
      <c r="F346" s="144"/>
      <c r="G346" s="143"/>
      <c r="H346" s="158"/>
      <c r="I346" s="453"/>
      <c r="J346" s="658" t="str">
        <f>IF(H346="","",VLOOKUP(H346,Datos!$B$2:$C$21,2,FALSE))</f>
        <v/>
      </c>
      <c r="K346" s="385" t="str">
        <f t="shared" si="30"/>
        <v/>
      </c>
      <c r="L346" s="385" t="str">
        <f t="shared" si="31"/>
        <v/>
      </c>
      <c r="M346" s="385" t="str">
        <f t="shared" si="32"/>
        <v/>
      </c>
      <c r="N346" s="385" t="str">
        <f t="shared" si="33"/>
        <v/>
      </c>
      <c r="O346" s="385" t="str">
        <f t="shared" si="34"/>
        <v/>
      </c>
      <c r="P346" s="385" t="str">
        <f t="shared" si="35"/>
        <v/>
      </c>
      <c r="Q346" s="150"/>
      <c r="R346" s="454"/>
      <c r="S346" s="254"/>
    </row>
    <row r="347" spans="1:19" ht="33" customHeight="1" x14ac:dyDescent="0.25">
      <c r="A347" s="46"/>
      <c r="B347" s="143"/>
      <c r="C347" s="327"/>
      <c r="D347" s="978"/>
      <c r="E347" s="979"/>
      <c r="F347" s="144"/>
      <c r="G347" s="143"/>
      <c r="H347" s="158"/>
      <c r="I347" s="453"/>
      <c r="J347" s="658" t="str">
        <f>IF(H347="","",VLOOKUP(H347,Datos!$B$2:$C$21,2,FALSE))</f>
        <v/>
      </c>
      <c r="K347" s="385" t="str">
        <f t="shared" si="30"/>
        <v/>
      </c>
      <c r="L347" s="385" t="str">
        <f t="shared" si="31"/>
        <v/>
      </c>
      <c r="M347" s="385" t="str">
        <f t="shared" si="32"/>
        <v/>
      </c>
      <c r="N347" s="385" t="str">
        <f t="shared" si="33"/>
        <v/>
      </c>
      <c r="O347" s="385" t="str">
        <f t="shared" si="34"/>
        <v/>
      </c>
      <c r="P347" s="385" t="str">
        <f t="shared" si="35"/>
        <v/>
      </c>
      <c r="Q347" s="150"/>
      <c r="R347" s="454"/>
      <c r="S347" s="254"/>
    </row>
    <row r="348" spans="1:19" ht="33" customHeight="1" x14ac:dyDescent="0.25">
      <c r="A348" s="46"/>
      <c r="B348" s="143"/>
      <c r="C348" s="327"/>
      <c r="D348" s="978"/>
      <c r="E348" s="979"/>
      <c r="F348" s="144"/>
      <c r="G348" s="143"/>
      <c r="H348" s="158"/>
      <c r="I348" s="453"/>
      <c r="J348" s="658" t="str">
        <f>IF(H348="","",VLOOKUP(H348,Datos!$B$2:$C$21,2,FALSE))</f>
        <v/>
      </c>
      <c r="K348" s="385" t="str">
        <f t="shared" si="30"/>
        <v/>
      </c>
      <c r="L348" s="385" t="str">
        <f t="shared" si="31"/>
        <v/>
      </c>
      <c r="M348" s="385" t="str">
        <f t="shared" si="32"/>
        <v/>
      </c>
      <c r="N348" s="385" t="str">
        <f t="shared" si="33"/>
        <v/>
      </c>
      <c r="O348" s="385" t="str">
        <f t="shared" si="34"/>
        <v/>
      </c>
      <c r="P348" s="385" t="str">
        <f t="shared" si="35"/>
        <v/>
      </c>
      <c r="Q348" s="150"/>
      <c r="R348" s="454"/>
      <c r="S348" s="254"/>
    </row>
    <row r="349" spans="1:19" ht="33" customHeight="1" x14ac:dyDescent="0.25">
      <c r="A349" s="46"/>
      <c r="B349" s="143"/>
      <c r="C349" s="327"/>
      <c r="D349" s="978"/>
      <c r="E349" s="979"/>
      <c r="F349" s="144"/>
      <c r="G349" s="143"/>
      <c r="H349" s="158"/>
      <c r="I349" s="453"/>
      <c r="J349" s="658" t="str">
        <f>IF(H349="","",VLOOKUP(H349,Datos!$B$2:$C$21,2,FALSE))</f>
        <v/>
      </c>
      <c r="K349" s="385" t="str">
        <f t="shared" si="30"/>
        <v/>
      </c>
      <c r="L349" s="385" t="str">
        <f t="shared" si="31"/>
        <v/>
      </c>
      <c r="M349" s="385" t="str">
        <f t="shared" si="32"/>
        <v/>
      </c>
      <c r="N349" s="385" t="str">
        <f t="shared" si="33"/>
        <v/>
      </c>
      <c r="O349" s="385" t="str">
        <f t="shared" si="34"/>
        <v/>
      </c>
      <c r="P349" s="385" t="str">
        <f t="shared" si="35"/>
        <v/>
      </c>
      <c r="Q349" s="150"/>
      <c r="R349" s="454"/>
      <c r="S349" s="254"/>
    </row>
    <row r="350" spans="1:19" ht="33" customHeight="1" x14ac:dyDescent="0.25">
      <c r="A350" s="46"/>
      <c r="B350" s="143"/>
      <c r="C350" s="327"/>
      <c r="D350" s="978"/>
      <c r="E350" s="979"/>
      <c r="F350" s="144"/>
      <c r="G350" s="143"/>
      <c r="H350" s="158"/>
      <c r="I350" s="453"/>
      <c r="J350" s="658" t="str">
        <f>IF(H350="","",VLOOKUP(H350,Datos!$B$2:$C$21,2,FALSE))</f>
        <v/>
      </c>
      <c r="K350" s="385" t="str">
        <f t="shared" si="30"/>
        <v/>
      </c>
      <c r="L350" s="385" t="str">
        <f t="shared" si="31"/>
        <v/>
      </c>
      <c r="M350" s="385" t="str">
        <f t="shared" si="32"/>
        <v/>
      </c>
      <c r="N350" s="385" t="str">
        <f t="shared" si="33"/>
        <v/>
      </c>
      <c r="O350" s="385" t="str">
        <f t="shared" si="34"/>
        <v/>
      </c>
      <c r="P350" s="385" t="str">
        <f t="shared" si="35"/>
        <v/>
      </c>
      <c r="Q350" s="150"/>
      <c r="R350" s="454"/>
      <c r="S350" s="254"/>
    </row>
    <row r="351" spans="1:19" ht="33" customHeight="1" x14ac:dyDescent="0.25">
      <c r="A351" s="46"/>
      <c r="B351" s="143"/>
      <c r="C351" s="327"/>
      <c r="D351" s="978"/>
      <c r="E351" s="979"/>
      <c r="F351" s="144"/>
      <c r="G351" s="143"/>
      <c r="H351" s="158"/>
      <c r="I351" s="453"/>
      <c r="J351" s="658" t="str">
        <f>IF(H351="","",VLOOKUP(H351,Datos!$B$2:$C$21,2,FALSE))</f>
        <v/>
      </c>
      <c r="K351" s="385" t="str">
        <f t="shared" si="30"/>
        <v/>
      </c>
      <c r="L351" s="385" t="str">
        <f t="shared" si="31"/>
        <v/>
      </c>
      <c r="M351" s="385" t="str">
        <f t="shared" si="32"/>
        <v/>
      </c>
      <c r="N351" s="385" t="str">
        <f t="shared" si="33"/>
        <v/>
      </c>
      <c r="O351" s="385" t="str">
        <f t="shared" si="34"/>
        <v/>
      </c>
      <c r="P351" s="385" t="str">
        <f t="shared" si="35"/>
        <v/>
      </c>
      <c r="Q351" s="150"/>
      <c r="R351" s="454"/>
      <c r="S351" s="254"/>
    </row>
    <row r="352" spans="1:19" ht="33" customHeight="1" x14ac:dyDescent="0.25">
      <c r="A352" s="46"/>
      <c r="B352" s="143"/>
      <c r="C352" s="327"/>
      <c r="D352" s="978"/>
      <c r="E352" s="979"/>
      <c r="F352" s="144"/>
      <c r="G352" s="143"/>
      <c r="H352" s="158"/>
      <c r="I352" s="453"/>
      <c r="J352" s="658" t="str">
        <f>IF(H352="","",VLOOKUP(H352,Datos!$B$2:$C$21,2,FALSE))</f>
        <v/>
      </c>
      <c r="K352" s="385" t="str">
        <f t="shared" si="30"/>
        <v/>
      </c>
      <c r="L352" s="385" t="str">
        <f t="shared" si="31"/>
        <v/>
      </c>
      <c r="M352" s="385" t="str">
        <f t="shared" si="32"/>
        <v/>
      </c>
      <c r="N352" s="385" t="str">
        <f t="shared" si="33"/>
        <v/>
      </c>
      <c r="O352" s="385" t="str">
        <f t="shared" si="34"/>
        <v/>
      </c>
      <c r="P352" s="385" t="str">
        <f t="shared" si="35"/>
        <v/>
      </c>
      <c r="Q352" s="150"/>
      <c r="R352" s="454"/>
      <c r="S352" s="254"/>
    </row>
    <row r="353" spans="1:19" ht="33" customHeight="1" x14ac:dyDescent="0.25">
      <c r="A353" s="46"/>
      <c r="B353" s="143"/>
      <c r="C353" s="327"/>
      <c r="D353" s="978"/>
      <c r="E353" s="979"/>
      <c r="F353" s="144"/>
      <c r="G353" s="143"/>
      <c r="H353" s="158"/>
      <c r="I353" s="453"/>
      <c r="J353" s="658" t="str">
        <f>IF(H353="","",VLOOKUP(H353,Datos!$B$2:$C$21,2,FALSE))</f>
        <v/>
      </c>
      <c r="K353" s="385" t="str">
        <f t="shared" si="30"/>
        <v/>
      </c>
      <c r="L353" s="385" t="str">
        <f t="shared" si="31"/>
        <v/>
      </c>
      <c r="M353" s="385" t="str">
        <f t="shared" si="32"/>
        <v/>
      </c>
      <c r="N353" s="385" t="str">
        <f t="shared" si="33"/>
        <v/>
      </c>
      <c r="O353" s="385" t="str">
        <f t="shared" si="34"/>
        <v/>
      </c>
      <c r="P353" s="385" t="str">
        <f t="shared" si="35"/>
        <v/>
      </c>
      <c r="Q353" s="150"/>
      <c r="R353" s="454"/>
      <c r="S353" s="254"/>
    </row>
    <row r="354" spans="1:19" ht="33" customHeight="1" x14ac:dyDescent="0.25">
      <c r="A354" s="46"/>
      <c r="B354" s="143"/>
      <c r="C354" s="327"/>
      <c r="D354" s="978"/>
      <c r="E354" s="979"/>
      <c r="F354" s="144"/>
      <c r="G354" s="143"/>
      <c r="H354" s="158"/>
      <c r="I354" s="453"/>
      <c r="J354" s="658" t="str">
        <f>IF(H354="","",VLOOKUP(H354,Datos!$B$2:$C$21,2,FALSE))</f>
        <v/>
      </c>
      <c r="K354" s="385" t="str">
        <f t="shared" si="30"/>
        <v/>
      </c>
      <c r="L354" s="385" t="str">
        <f t="shared" si="31"/>
        <v/>
      </c>
      <c r="M354" s="385" t="str">
        <f t="shared" si="32"/>
        <v/>
      </c>
      <c r="N354" s="385" t="str">
        <f t="shared" si="33"/>
        <v/>
      </c>
      <c r="O354" s="385" t="str">
        <f t="shared" si="34"/>
        <v/>
      </c>
      <c r="P354" s="385" t="str">
        <f t="shared" si="35"/>
        <v/>
      </c>
      <c r="Q354" s="150"/>
      <c r="R354" s="454"/>
      <c r="S354" s="254"/>
    </row>
    <row r="355" spans="1:19" ht="33" customHeight="1" x14ac:dyDescent="0.25">
      <c r="A355" s="46"/>
      <c r="B355" s="143"/>
      <c r="C355" s="327"/>
      <c r="D355" s="978"/>
      <c r="E355" s="979"/>
      <c r="F355" s="144"/>
      <c r="G355" s="143"/>
      <c r="H355" s="158"/>
      <c r="I355" s="453"/>
      <c r="J355" s="658" t="str">
        <f>IF(H355="","",VLOOKUP(H355,Datos!$B$2:$C$21,2,FALSE))</f>
        <v/>
      </c>
      <c r="K355" s="385" t="str">
        <f t="shared" si="30"/>
        <v/>
      </c>
      <c r="L355" s="385" t="str">
        <f t="shared" si="31"/>
        <v/>
      </c>
      <c r="M355" s="385" t="str">
        <f t="shared" si="32"/>
        <v/>
      </c>
      <c r="N355" s="385" t="str">
        <f t="shared" si="33"/>
        <v/>
      </c>
      <c r="O355" s="385" t="str">
        <f t="shared" si="34"/>
        <v/>
      </c>
      <c r="P355" s="385" t="str">
        <f t="shared" si="35"/>
        <v/>
      </c>
      <c r="Q355" s="150"/>
      <c r="R355" s="454"/>
      <c r="S355" s="254"/>
    </row>
    <row r="356" spans="1:19" ht="33" customHeight="1" x14ac:dyDescent="0.25">
      <c r="A356" s="46"/>
      <c r="B356" s="143"/>
      <c r="C356" s="327"/>
      <c r="D356" s="978"/>
      <c r="E356" s="979"/>
      <c r="F356" s="144"/>
      <c r="G356" s="143"/>
      <c r="H356" s="158"/>
      <c r="I356" s="453"/>
      <c r="J356" s="658" t="str">
        <f>IF(H356="","",VLOOKUP(H356,Datos!$B$2:$C$21,2,FALSE))</f>
        <v/>
      </c>
      <c r="K356" s="385" t="str">
        <f t="shared" si="30"/>
        <v/>
      </c>
      <c r="L356" s="385" t="str">
        <f t="shared" si="31"/>
        <v/>
      </c>
      <c r="M356" s="385" t="str">
        <f t="shared" si="32"/>
        <v/>
      </c>
      <c r="N356" s="385" t="str">
        <f t="shared" si="33"/>
        <v/>
      </c>
      <c r="O356" s="385" t="str">
        <f t="shared" si="34"/>
        <v/>
      </c>
      <c r="P356" s="385" t="str">
        <f t="shared" si="35"/>
        <v/>
      </c>
      <c r="Q356" s="150"/>
      <c r="R356" s="454"/>
      <c r="S356" s="254"/>
    </row>
    <row r="357" spans="1:19" ht="33" customHeight="1" x14ac:dyDescent="0.25">
      <c r="A357" s="46"/>
      <c r="B357" s="143"/>
      <c r="C357" s="327"/>
      <c r="D357" s="978"/>
      <c r="E357" s="979"/>
      <c r="F357" s="144"/>
      <c r="G357" s="143"/>
      <c r="H357" s="158"/>
      <c r="I357" s="453"/>
      <c r="J357" s="658" t="str">
        <f>IF(H357="","",VLOOKUP(H357,Datos!$B$2:$C$21,2,FALSE))</f>
        <v/>
      </c>
      <c r="K357" s="385" t="str">
        <f t="shared" si="30"/>
        <v/>
      </c>
      <c r="L357" s="385" t="str">
        <f t="shared" si="31"/>
        <v/>
      </c>
      <c r="M357" s="385" t="str">
        <f t="shared" si="32"/>
        <v/>
      </c>
      <c r="N357" s="385" t="str">
        <f t="shared" si="33"/>
        <v/>
      </c>
      <c r="O357" s="385" t="str">
        <f t="shared" si="34"/>
        <v/>
      </c>
      <c r="P357" s="385" t="str">
        <f t="shared" si="35"/>
        <v/>
      </c>
      <c r="Q357" s="150"/>
      <c r="R357" s="454"/>
      <c r="S357" s="254"/>
    </row>
    <row r="358" spans="1:19" ht="33" customHeight="1" x14ac:dyDescent="0.25">
      <c r="A358" s="46"/>
      <c r="B358" s="143"/>
      <c r="C358" s="327"/>
      <c r="D358" s="978"/>
      <c r="E358" s="979"/>
      <c r="F358" s="144"/>
      <c r="G358" s="143"/>
      <c r="H358" s="158"/>
      <c r="I358" s="453"/>
      <c r="J358" s="658" t="str">
        <f>IF(H358="","",VLOOKUP(H358,Datos!$B$2:$C$21,2,FALSE))</f>
        <v/>
      </c>
      <c r="K358" s="385" t="str">
        <f t="shared" si="30"/>
        <v/>
      </c>
      <c r="L358" s="385" t="str">
        <f t="shared" si="31"/>
        <v/>
      </c>
      <c r="M358" s="385" t="str">
        <f t="shared" si="32"/>
        <v/>
      </c>
      <c r="N358" s="385" t="str">
        <f t="shared" si="33"/>
        <v/>
      </c>
      <c r="O358" s="385" t="str">
        <f t="shared" si="34"/>
        <v/>
      </c>
      <c r="P358" s="385" t="str">
        <f t="shared" si="35"/>
        <v/>
      </c>
      <c r="Q358" s="150"/>
      <c r="R358" s="454"/>
      <c r="S358" s="254"/>
    </row>
    <row r="359" spans="1:19" ht="33" customHeight="1" x14ac:dyDescent="0.25">
      <c r="A359" s="46"/>
      <c r="B359" s="143"/>
      <c r="C359" s="327"/>
      <c r="D359" s="978"/>
      <c r="E359" s="979"/>
      <c r="F359" s="144"/>
      <c r="G359" s="143"/>
      <c r="H359" s="158"/>
      <c r="I359" s="453"/>
      <c r="J359" s="658" t="str">
        <f>IF(H359="","",VLOOKUP(H359,Datos!$B$2:$C$21,2,FALSE))</f>
        <v/>
      </c>
      <c r="K359" s="385" t="str">
        <f t="shared" si="30"/>
        <v/>
      </c>
      <c r="L359" s="385" t="str">
        <f t="shared" si="31"/>
        <v/>
      </c>
      <c r="M359" s="385" t="str">
        <f t="shared" si="32"/>
        <v/>
      </c>
      <c r="N359" s="385" t="str">
        <f t="shared" si="33"/>
        <v/>
      </c>
      <c r="O359" s="385" t="str">
        <f t="shared" si="34"/>
        <v/>
      </c>
      <c r="P359" s="385" t="str">
        <f t="shared" si="35"/>
        <v/>
      </c>
      <c r="Q359" s="150"/>
      <c r="R359" s="454"/>
      <c r="S359" s="254"/>
    </row>
    <row r="360" spans="1:19" ht="33" customHeight="1" x14ac:dyDescent="0.25">
      <c r="A360" s="46"/>
      <c r="B360" s="143"/>
      <c r="C360" s="327"/>
      <c r="D360" s="978"/>
      <c r="E360" s="979"/>
      <c r="F360" s="144"/>
      <c r="G360" s="143"/>
      <c r="H360" s="158"/>
      <c r="I360" s="453"/>
      <c r="J360" s="658" t="str">
        <f>IF(H360="","",VLOOKUP(H360,Datos!$B$2:$C$21,2,FALSE))</f>
        <v/>
      </c>
      <c r="K360" s="385" t="str">
        <f t="shared" si="30"/>
        <v/>
      </c>
      <c r="L360" s="385" t="str">
        <f t="shared" si="31"/>
        <v/>
      </c>
      <c r="M360" s="385" t="str">
        <f t="shared" si="32"/>
        <v/>
      </c>
      <c r="N360" s="385" t="str">
        <f t="shared" si="33"/>
        <v/>
      </c>
      <c r="O360" s="385" t="str">
        <f t="shared" si="34"/>
        <v/>
      </c>
      <c r="P360" s="385" t="str">
        <f t="shared" si="35"/>
        <v/>
      </c>
      <c r="Q360" s="150"/>
      <c r="R360" s="454"/>
      <c r="S360" s="254"/>
    </row>
    <row r="361" spans="1:19" ht="33" customHeight="1" x14ac:dyDescent="0.25">
      <c r="A361" s="46"/>
      <c r="B361" s="143"/>
      <c r="C361" s="327"/>
      <c r="D361" s="978"/>
      <c r="E361" s="979"/>
      <c r="F361" s="144"/>
      <c r="G361" s="143"/>
      <c r="H361" s="158"/>
      <c r="I361" s="453"/>
      <c r="J361" s="658" t="str">
        <f>IF(H361="","",VLOOKUP(H361,Datos!$B$2:$C$21,2,FALSE))</f>
        <v/>
      </c>
      <c r="K361" s="385" t="str">
        <f t="shared" si="30"/>
        <v/>
      </c>
      <c r="L361" s="385" t="str">
        <f t="shared" si="31"/>
        <v/>
      </c>
      <c r="M361" s="385" t="str">
        <f t="shared" si="32"/>
        <v/>
      </c>
      <c r="N361" s="385" t="str">
        <f t="shared" si="33"/>
        <v/>
      </c>
      <c r="O361" s="385" t="str">
        <f t="shared" si="34"/>
        <v/>
      </c>
      <c r="P361" s="385" t="str">
        <f t="shared" si="35"/>
        <v/>
      </c>
      <c r="Q361" s="150"/>
      <c r="R361" s="454"/>
      <c r="S361" s="254"/>
    </row>
    <row r="362" spans="1:19" ht="33" customHeight="1" x14ac:dyDescent="0.25">
      <c r="A362" s="46"/>
      <c r="B362" s="143"/>
      <c r="C362" s="327"/>
      <c r="D362" s="978"/>
      <c r="E362" s="979"/>
      <c r="F362" s="144"/>
      <c r="G362" s="143"/>
      <c r="H362" s="158"/>
      <c r="I362" s="453"/>
      <c r="J362" s="658" t="str">
        <f>IF(H362="","",VLOOKUP(H362,Datos!$B$2:$C$21,2,FALSE))</f>
        <v/>
      </c>
      <c r="K362" s="385" t="str">
        <f t="shared" si="30"/>
        <v/>
      </c>
      <c r="L362" s="385" t="str">
        <f t="shared" si="31"/>
        <v/>
      </c>
      <c r="M362" s="385" t="str">
        <f t="shared" si="32"/>
        <v/>
      </c>
      <c r="N362" s="385" t="str">
        <f t="shared" si="33"/>
        <v/>
      </c>
      <c r="O362" s="385" t="str">
        <f t="shared" si="34"/>
        <v/>
      </c>
      <c r="P362" s="385" t="str">
        <f t="shared" si="35"/>
        <v/>
      </c>
      <c r="Q362" s="150"/>
      <c r="R362" s="454"/>
      <c r="S362" s="254"/>
    </row>
    <row r="363" spans="1:19" ht="33" customHeight="1" x14ac:dyDescent="0.25">
      <c r="A363" s="46"/>
      <c r="B363" s="143"/>
      <c r="C363" s="327"/>
      <c r="D363" s="978"/>
      <c r="E363" s="979"/>
      <c r="F363" s="144"/>
      <c r="G363" s="143"/>
      <c r="H363" s="158"/>
      <c r="I363" s="453"/>
      <c r="J363" s="658" t="str">
        <f>IF(H363="","",VLOOKUP(H363,Datos!$B$2:$C$21,2,FALSE))</f>
        <v/>
      </c>
      <c r="K363" s="385" t="str">
        <f t="shared" si="30"/>
        <v/>
      </c>
      <c r="L363" s="385" t="str">
        <f t="shared" si="31"/>
        <v/>
      </c>
      <c r="M363" s="385" t="str">
        <f t="shared" si="32"/>
        <v/>
      </c>
      <c r="N363" s="385" t="str">
        <f t="shared" si="33"/>
        <v/>
      </c>
      <c r="O363" s="385" t="str">
        <f t="shared" si="34"/>
        <v/>
      </c>
      <c r="P363" s="385" t="str">
        <f t="shared" si="35"/>
        <v/>
      </c>
      <c r="Q363" s="150"/>
      <c r="R363" s="454"/>
      <c r="S363" s="254"/>
    </row>
    <row r="364" spans="1:19" ht="33" customHeight="1" x14ac:dyDescent="0.25">
      <c r="A364" s="46"/>
      <c r="B364" s="143"/>
      <c r="C364" s="327"/>
      <c r="D364" s="978"/>
      <c r="E364" s="979"/>
      <c r="F364" s="144"/>
      <c r="G364" s="143"/>
      <c r="H364" s="158"/>
      <c r="I364" s="453"/>
      <c r="J364" s="658" t="str">
        <f>IF(H364="","",VLOOKUP(H364,Datos!$B$2:$C$21,2,FALSE))</f>
        <v/>
      </c>
      <c r="K364" s="385" t="str">
        <f t="shared" si="30"/>
        <v/>
      </c>
      <c r="L364" s="385" t="str">
        <f t="shared" si="31"/>
        <v/>
      </c>
      <c r="M364" s="385" t="str">
        <f t="shared" si="32"/>
        <v/>
      </c>
      <c r="N364" s="385" t="str">
        <f t="shared" si="33"/>
        <v/>
      </c>
      <c r="O364" s="385" t="str">
        <f t="shared" si="34"/>
        <v/>
      </c>
      <c r="P364" s="385" t="str">
        <f t="shared" si="35"/>
        <v/>
      </c>
      <c r="Q364" s="150"/>
      <c r="R364" s="454"/>
      <c r="S364" s="254"/>
    </row>
    <row r="365" spans="1:19" ht="33" customHeight="1" x14ac:dyDescent="0.25">
      <c r="A365" s="46"/>
      <c r="B365" s="143"/>
      <c r="C365" s="327"/>
      <c r="D365" s="978"/>
      <c r="E365" s="979"/>
      <c r="F365" s="144"/>
      <c r="G365" s="143"/>
      <c r="H365" s="158"/>
      <c r="I365" s="453"/>
      <c r="J365" s="658" t="str">
        <f>IF(H365="","",VLOOKUP(H365,Datos!$B$2:$C$21,2,FALSE))</f>
        <v/>
      </c>
      <c r="K365" s="385" t="str">
        <f t="shared" si="30"/>
        <v/>
      </c>
      <c r="L365" s="385" t="str">
        <f t="shared" si="31"/>
        <v/>
      </c>
      <c r="M365" s="385" t="str">
        <f t="shared" si="32"/>
        <v/>
      </c>
      <c r="N365" s="385" t="str">
        <f t="shared" si="33"/>
        <v/>
      </c>
      <c r="O365" s="385" t="str">
        <f t="shared" si="34"/>
        <v/>
      </c>
      <c r="P365" s="385" t="str">
        <f t="shared" si="35"/>
        <v/>
      </c>
      <c r="Q365" s="150"/>
      <c r="R365" s="454"/>
      <c r="S365" s="254"/>
    </row>
    <row r="366" spans="1:19" ht="33" customHeight="1" x14ac:dyDescent="0.25">
      <c r="A366" s="46"/>
      <c r="B366" s="143"/>
      <c r="C366" s="327"/>
      <c r="D366" s="978"/>
      <c r="E366" s="979"/>
      <c r="F366" s="144"/>
      <c r="G366" s="143"/>
      <c r="H366" s="158"/>
      <c r="I366" s="453"/>
      <c r="J366" s="658" t="str">
        <f>IF(H366="","",VLOOKUP(H366,Datos!$B$2:$C$21,2,FALSE))</f>
        <v/>
      </c>
      <c r="K366" s="385" t="str">
        <f t="shared" si="30"/>
        <v/>
      </c>
      <c r="L366" s="385" t="str">
        <f t="shared" si="31"/>
        <v/>
      </c>
      <c r="M366" s="385" t="str">
        <f t="shared" si="32"/>
        <v/>
      </c>
      <c r="N366" s="385" t="str">
        <f t="shared" si="33"/>
        <v/>
      </c>
      <c r="O366" s="385" t="str">
        <f t="shared" si="34"/>
        <v/>
      </c>
      <c r="P366" s="385" t="str">
        <f t="shared" si="35"/>
        <v/>
      </c>
      <c r="Q366" s="150"/>
      <c r="R366" s="454"/>
      <c r="S366" s="254"/>
    </row>
    <row r="367" spans="1:19" ht="33" customHeight="1" x14ac:dyDescent="0.25">
      <c r="A367" s="46"/>
      <c r="B367" s="143"/>
      <c r="C367" s="327"/>
      <c r="D367" s="978"/>
      <c r="E367" s="979"/>
      <c r="F367" s="144"/>
      <c r="G367" s="143"/>
      <c r="H367" s="158"/>
      <c r="I367" s="453"/>
      <c r="J367" s="658" t="str">
        <f>IF(H367="","",VLOOKUP(H367,Datos!$B$2:$C$21,2,FALSE))</f>
        <v/>
      </c>
      <c r="K367" s="385" t="str">
        <f t="shared" si="30"/>
        <v/>
      </c>
      <c r="L367" s="385" t="str">
        <f t="shared" si="31"/>
        <v/>
      </c>
      <c r="M367" s="385" t="str">
        <f t="shared" si="32"/>
        <v/>
      </c>
      <c r="N367" s="385" t="str">
        <f t="shared" si="33"/>
        <v/>
      </c>
      <c r="O367" s="385" t="str">
        <f t="shared" si="34"/>
        <v/>
      </c>
      <c r="P367" s="385" t="str">
        <f t="shared" si="35"/>
        <v/>
      </c>
      <c r="Q367" s="150"/>
      <c r="R367" s="454"/>
      <c r="S367" s="254"/>
    </row>
    <row r="368" spans="1:19" ht="33" customHeight="1" x14ac:dyDescent="0.25">
      <c r="A368" s="46"/>
      <c r="B368" s="143"/>
      <c r="C368" s="327"/>
      <c r="D368" s="978"/>
      <c r="E368" s="979"/>
      <c r="F368" s="144"/>
      <c r="G368" s="143"/>
      <c r="H368" s="158"/>
      <c r="I368" s="453"/>
      <c r="J368" s="658" t="str">
        <f>IF(H368="","",VLOOKUP(H368,Datos!$B$2:$C$21,2,FALSE))</f>
        <v/>
      </c>
      <c r="K368" s="385" t="str">
        <f t="shared" si="30"/>
        <v/>
      </c>
      <c r="L368" s="385" t="str">
        <f t="shared" si="31"/>
        <v/>
      </c>
      <c r="M368" s="385" t="str">
        <f t="shared" si="32"/>
        <v/>
      </c>
      <c r="N368" s="385" t="str">
        <f t="shared" si="33"/>
        <v/>
      </c>
      <c r="O368" s="385" t="str">
        <f t="shared" si="34"/>
        <v/>
      </c>
      <c r="P368" s="385" t="str">
        <f t="shared" si="35"/>
        <v/>
      </c>
      <c r="Q368" s="150"/>
      <c r="R368" s="454"/>
      <c r="S368" s="254"/>
    </row>
    <row r="369" spans="1:19" ht="33" customHeight="1" x14ac:dyDescent="0.25">
      <c r="A369" s="46"/>
      <c r="B369" s="143"/>
      <c r="C369" s="327"/>
      <c r="D369" s="978"/>
      <c r="E369" s="979"/>
      <c r="F369" s="144"/>
      <c r="G369" s="143"/>
      <c r="H369" s="158"/>
      <c r="I369" s="453"/>
      <c r="J369" s="658" t="str">
        <f>IF(H369="","",VLOOKUP(H369,Datos!$B$2:$C$21,2,FALSE))</f>
        <v/>
      </c>
      <c r="K369" s="385" t="str">
        <f t="shared" si="30"/>
        <v/>
      </c>
      <c r="L369" s="385" t="str">
        <f t="shared" si="31"/>
        <v/>
      </c>
      <c r="M369" s="385" t="str">
        <f t="shared" si="32"/>
        <v/>
      </c>
      <c r="N369" s="385" t="str">
        <f t="shared" si="33"/>
        <v/>
      </c>
      <c r="O369" s="385" t="str">
        <f t="shared" si="34"/>
        <v/>
      </c>
      <c r="P369" s="385" t="str">
        <f t="shared" si="35"/>
        <v/>
      </c>
      <c r="Q369" s="150"/>
      <c r="R369" s="454"/>
      <c r="S369" s="254"/>
    </row>
    <row r="370" spans="1:19" ht="33" customHeight="1" x14ac:dyDescent="0.25">
      <c r="A370" s="46"/>
      <c r="B370" s="143"/>
      <c r="C370" s="327"/>
      <c r="D370" s="978"/>
      <c r="E370" s="979"/>
      <c r="F370" s="144"/>
      <c r="G370" s="143"/>
      <c r="H370" s="158"/>
      <c r="I370" s="453"/>
      <c r="J370" s="658" t="str">
        <f>IF(H370="","",VLOOKUP(H370,Datos!$B$2:$C$21,2,FALSE))</f>
        <v/>
      </c>
      <c r="K370" s="385" t="str">
        <f t="shared" si="30"/>
        <v/>
      </c>
      <c r="L370" s="385" t="str">
        <f t="shared" si="31"/>
        <v/>
      </c>
      <c r="M370" s="385" t="str">
        <f t="shared" si="32"/>
        <v/>
      </c>
      <c r="N370" s="385" t="str">
        <f t="shared" si="33"/>
        <v/>
      </c>
      <c r="O370" s="385" t="str">
        <f t="shared" si="34"/>
        <v/>
      </c>
      <c r="P370" s="385" t="str">
        <f t="shared" si="35"/>
        <v/>
      </c>
      <c r="Q370" s="150"/>
      <c r="R370" s="454"/>
      <c r="S370" s="254"/>
    </row>
    <row r="371" spans="1:19" ht="33" customHeight="1" x14ac:dyDescent="0.25">
      <c r="A371" s="46"/>
      <c r="B371" s="143"/>
      <c r="C371" s="327"/>
      <c r="D371" s="978"/>
      <c r="E371" s="979"/>
      <c r="F371" s="144"/>
      <c r="G371" s="143"/>
      <c r="H371" s="158"/>
      <c r="I371" s="453"/>
      <c r="J371" s="658" t="str">
        <f>IF(H371="","",VLOOKUP(H371,Datos!$B$2:$C$21,2,FALSE))</f>
        <v/>
      </c>
      <c r="K371" s="385" t="str">
        <f t="shared" si="30"/>
        <v/>
      </c>
      <c r="L371" s="385" t="str">
        <f t="shared" si="31"/>
        <v/>
      </c>
      <c r="M371" s="385" t="str">
        <f t="shared" si="32"/>
        <v/>
      </c>
      <c r="N371" s="385" t="str">
        <f t="shared" si="33"/>
        <v/>
      </c>
      <c r="O371" s="385" t="str">
        <f t="shared" si="34"/>
        <v/>
      </c>
      <c r="P371" s="385" t="str">
        <f t="shared" si="35"/>
        <v/>
      </c>
      <c r="Q371" s="150"/>
      <c r="R371" s="454"/>
      <c r="S371" s="254"/>
    </row>
    <row r="372" spans="1:19" ht="33" customHeight="1" x14ac:dyDescent="0.25">
      <c r="A372" s="46"/>
      <c r="B372" s="143"/>
      <c r="C372" s="327"/>
      <c r="D372" s="978"/>
      <c r="E372" s="979"/>
      <c r="F372" s="144"/>
      <c r="G372" s="143"/>
      <c r="H372" s="158"/>
      <c r="I372" s="453"/>
      <c r="J372" s="658" t="str">
        <f>IF(H372="","",VLOOKUP(H372,Datos!$B$2:$C$21,2,FALSE))</f>
        <v/>
      </c>
      <c r="K372" s="385" t="str">
        <f t="shared" si="30"/>
        <v/>
      </c>
      <c r="L372" s="385" t="str">
        <f t="shared" si="31"/>
        <v/>
      </c>
      <c r="M372" s="385" t="str">
        <f t="shared" si="32"/>
        <v/>
      </c>
      <c r="N372" s="385" t="str">
        <f t="shared" si="33"/>
        <v/>
      </c>
      <c r="O372" s="385" t="str">
        <f t="shared" si="34"/>
        <v/>
      </c>
      <c r="P372" s="385" t="str">
        <f t="shared" si="35"/>
        <v/>
      </c>
      <c r="Q372" s="150"/>
      <c r="R372" s="454"/>
      <c r="S372" s="254"/>
    </row>
    <row r="373" spans="1:19" ht="33" customHeight="1" x14ac:dyDescent="0.25">
      <c r="A373" s="46"/>
      <c r="B373" s="143"/>
      <c r="C373" s="327"/>
      <c r="D373" s="978"/>
      <c r="E373" s="979"/>
      <c r="F373" s="144"/>
      <c r="G373" s="143"/>
      <c r="H373" s="158"/>
      <c r="I373" s="453"/>
      <c r="J373" s="658" t="str">
        <f>IF(H373="","",VLOOKUP(H373,Datos!$B$2:$C$21,2,FALSE))</f>
        <v/>
      </c>
      <c r="K373" s="385" t="str">
        <f t="shared" si="30"/>
        <v/>
      </c>
      <c r="L373" s="385" t="str">
        <f t="shared" si="31"/>
        <v/>
      </c>
      <c r="M373" s="385" t="str">
        <f t="shared" si="32"/>
        <v/>
      </c>
      <c r="N373" s="385" t="str">
        <f t="shared" si="33"/>
        <v/>
      </c>
      <c r="O373" s="385" t="str">
        <f t="shared" si="34"/>
        <v/>
      </c>
      <c r="P373" s="385" t="str">
        <f t="shared" si="35"/>
        <v/>
      </c>
      <c r="Q373" s="150"/>
      <c r="R373" s="454"/>
      <c r="S373" s="254"/>
    </row>
    <row r="374" spans="1:19" ht="33" customHeight="1" x14ac:dyDescent="0.25">
      <c r="A374" s="46"/>
      <c r="B374" s="143"/>
      <c r="C374" s="327"/>
      <c r="D374" s="978"/>
      <c r="E374" s="979"/>
      <c r="F374" s="144"/>
      <c r="G374" s="143"/>
      <c r="H374" s="158"/>
      <c r="I374" s="453"/>
      <c r="J374" s="658" t="str">
        <f>IF(H374="","",VLOOKUP(H374,Datos!$B$2:$C$21,2,FALSE))</f>
        <v/>
      </c>
      <c r="K374" s="385" t="str">
        <f t="shared" si="30"/>
        <v/>
      </c>
      <c r="L374" s="385" t="str">
        <f t="shared" si="31"/>
        <v/>
      </c>
      <c r="M374" s="385" t="str">
        <f t="shared" si="32"/>
        <v/>
      </c>
      <c r="N374" s="385" t="str">
        <f t="shared" si="33"/>
        <v/>
      </c>
      <c r="O374" s="385" t="str">
        <f t="shared" si="34"/>
        <v/>
      </c>
      <c r="P374" s="385" t="str">
        <f t="shared" si="35"/>
        <v/>
      </c>
      <c r="Q374" s="150"/>
      <c r="R374" s="454"/>
      <c r="S374" s="254"/>
    </row>
    <row r="375" spans="1:19" ht="33" customHeight="1" x14ac:dyDescent="0.25">
      <c r="A375" s="46"/>
      <c r="B375" s="143"/>
      <c r="C375" s="327"/>
      <c r="D375" s="978"/>
      <c r="E375" s="979"/>
      <c r="F375" s="144"/>
      <c r="G375" s="143"/>
      <c r="H375" s="158"/>
      <c r="I375" s="453"/>
      <c r="J375" s="658" t="str">
        <f>IF(H375="","",VLOOKUP(H375,Datos!$B$2:$C$21,2,FALSE))</f>
        <v/>
      </c>
      <c r="K375" s="385" t="str">
        <f t="shared" si="30"/>
        <v/>
      </c>
      <c r="L375" s="385" t="str">
        <f t="shared" si="31"/>
        <v/>
      </c>
      <c r="M375" s="385" t="str">
        <f t="shared" si="32"/>
        <v/>
      </c>
      <c r="N375" s="385" t="str">
        <f t="shared" si="33"/>
        <v/>
      </c>
      <c r="O375" s="385" t="str">
        <f t="shared" si="34"/>
        <v/>
      </c>
      <c r="P375" s="385" t="str">
        <f t="shared" si="35"/>
        <v/>
      </c>
      <c r="Q375" s="150"/>
      <c r="R375" s="454"/>
      <c r="S375" s="254"/>
    </row>
    <row r="376" spans="1:19" ht="33" customHeight="1" x14ac:dyDescent="0.25">
      <c r="A376" s="46"/>
      <c r="B376" s="143"/>
      <c r="C376" s="327"/>
      <c r="D376" s="978"/>
      <c r="E376" s="979"/>
      <c r="F376" s="144"/>
      <c r="G376" s="143"/>
      <c r="H376" s="158"/>
      <c r="I376" s="453"/>
      <c r="J376" s="658" t="str">
        <f>IF(H376="","",VLOOKUP(H376,Datos!$B$2:$C$21,2,FALSE))</f>
        <v/>
      </c>
      <c r="K376" s="385" t="str">
        <f t="shared" si="30"/>
        <v/>
      </c>
      <c r="L376" s="385" t="str">
        <f t="shared" si="31"/>
        <v/>
      </c>
      <c r="M376" s="385" t="str">
        <f t="shared" si="32"/>
        <v/>
      </c>
      <c r="N376" s="385" t="str">
        <f t="shared" si="33"/>
        <v/>
      </c>
      <c r="O376" s="385" t="str">
        <f t="shared" si="34"/>
        <v/>
      </c>
      <c r="P376" s="385" t="str">
        <f t="shared" si="35"/>
        <v/>
      </c>
      <c r="Q376" s="150"/>
      <c r="R376" s="454"/>
      <c r="S376" s="254"/>
    </row>
    <row r="377" spans="1:19" ht="33" customHeight="1" x14ac:dyDescent="0.25">
      <c r="A377" s="46"/>
      <c r="B377" s="143"/>
      <c r="C377" s="327"/>
      <c r="D377" s="978"/>
      <c r="E377" s="979"/>
      <c r="F377" s="144"/>
      <c r="G377" s="143"/>
      <c r="H377" s="158"/>
      <c r="I377" s="453"/>
      <c r="J377" s="658" t="str">
        <f>IF(H377="","",VLOOKUP(H377,Datos!$B$2:$C$21,2,FALSE))</f>
        <v/>
      </c>
      <c r="K377" s="385" t="str">
        <f t="shared" si="30"/>
        <v/>
      </c>
      <c r="L377" s="385" t="str">
        <f t="shared" si="31"/>
        <v/>
      </c>
      <c r="M377" s="385" t="str">
        <f t="shared" si="32"/>
        <v/>
      </c>
      <c r="N377" s="385" t="str">
        <f t="shared" si="33"/>
        <v/>
      </c>
      <c r="O377" s="385" t="str">
        <f t="shared" si="34"/>
        <v/>
      </c>
      <c r="P377" s="385" t="str">
        <f t="shared" si="35"/>
        <v/>
      </c>
      <c r="Q377" s="150"/>
      <c r="R377" s="454"/>
      <c r="S377" s="254"/>
    </row>
    <row r="378" spans="1:19" ht="33" customHeight="1" x14ac:dyDescent="0.25">
      <c r="A378" s="46"/>
      <c r="B378" s="143"/>
      <c r="C378" s="327"/>
      <c r="D378" s="978"/>
      <c r="E378" s="979"/>
      <c r="F378" s="144"/>
      <c r="G378" s="143"/>
      <c r="H378" s="158"/>
      <c r="I378" s="453"/>
      <c r="J378" s="658" t="str">
        <f>IF(H378="","",VLOOKUP(H378,Datos!$B$2:$C$21,2,FALSE))</f>
        <v/>
      </c>
      <c r="K378" s="385" t="str">
        <f t="shared" si="30"/>
        <v/>
      </c>
      <c r="L378" s="385" t="str">
        <f t="shared" si="31"/>
        <v/>
      </c>
      <c r="M378" s="385" t="str">
        <f t="shared" si="32"/>
        <v/>
      </c>
      <c r="N378" s="385" t="str">
        <f t="shared" si="33"/>
        <v/>
      </c>
      <c r="O378" s="385" t="str">
        <f t="shared" si="34"/>
        <v/>
      </c>
      <c r="P378" s="385" t="str">
        <f t="shared" si="35"/>
        <v/>
      </c>
      <c r="Q378" s="150"/>
      <c r="R378" s="454"/>
      <c r="S378" s="254"/>
    </row>
    <row r="379" spans="1:19" ht="33" customHeight="1" x14ac:dyDescent="0.25">
      <c r="A379" s="46"/>
      <c r="B379" s="143"/>
      <c r="C379" s="327"/>
      <c r="D379" s="978"/>
      <c r="E379" s="979"/>
      <c r="F379" s="144"/>
      <c r="G379" s="143"/>
      <c r="H379" s="158"/>
      <c r="I379" s="453"/>
      <c r="J379" s="658" t="str">
        <f>IF(H379="","",VLOOKUP(H379,Datos!$B$2:$C$21,2,FALSE))</f>
        <v/>
      </c>
      <c r="K379" s="385" t="str">
        <f t="shared" si="30"/>
        <v/>
      </c>
      <c r="L379" s="385" t="str">
        <f t="shared" si="31"/>
        <v/>
      </c>
      <c r="M379" s="385" t="str">
        <f t="shared" si="32"/>
        <v/>
      </c>
      <c r="N379" s="385" t="str">
        <f t="shared" si="33"/>
        <v/>
      </c>
      <c r="O379" s="385" t="str">
        <f t="shared" si="34"/>
        <v/>
      </c>
      <c r="P379" s="385" t="str">
        <f t="shared" si="35"/>
        <v/>
      </c>
      <c r="Q379" s="150"/>
      <c r="R379" s="454"/>
      <c r="S379" s="254"/>
    </row>
    <row r="380" spans="1:19" ht="33" customHeight="1" x14ac:dyDescent="0.25">
      <c r="A380" s="46"/>
      <c r="B380" s="143"/>
      <c r="C380" s="327"/>
      <c r="D380" s="978"/>
      <c r="E380" s="979"/>
      <c r="F380" s="144"/>
      <c r="G380" s="143"/>
      <c r="H380" s="158"/>
      <c r="I380" s="453"/>
      <c r="J380" s="658" t="str">
        <f>IF(H380="","",VLOOKUP(H380,Datos!$B$2:$C$21,2,FALSE))</f>
        <v/>
      </c>
      <c r="K380" s="385" t="str">
        <f t="shared" si="30"/>
        <v/>
      </c>
      <c r="L380" s="385" t="str">
        <f t="shared" si="31"/>
        <v/>
      </c>
      <c r="M380" s="385" t="str">
        <f t="shared" si="32"/>
        <v/>
      </c>
      <c r="N380" s="385" t="str">
        <f t="shared" si="33"/>
        <v/>
      </c>
      <c r="O380" s="385" t="str">
        <f t="shared" si="34"/>
        <v/>
      </c>
      <c r="P380" s="385" t="str">
        <f t="shared" si="35"/>
        <v/>
      </c>
      <c r="Q380" s="150"/>
      <c r="R380" s="454"/>
      <c r="S380" s="254"/>
    </row>
    <row r="381" spans="1:19" ht="33" customHeight="1" x14ac:dyDescent="0.25">
      <c r="A381" s="46"/>
      <c r="B381" s="143"/>
      <c r="C381" s="327"/>
      <c r="D381" s="978"/>
      <c r="E381" s="979"/>
      <c r="F381" s="144"/>
      <c r="G381" s="143"/>
      <c r="H381" s="158"/>
      <c r="I381" s="453"/>
      <c r="J381" s="658" t="str">
        <f>IF(H381="","",VLOOKUP(H381,Datos!$B$2:$C$21,2,FALSE))</f>
        <v/>
      </c>
      <c r="K381" s="385" t="str">
        <f t="shared" si="30"/>
        <v/>
      </c>
      <c r="L381" s="385" t="str">
        <f t="shared" si="31"/>
        <v/>
      </c>
      <c r="M381" s="385" t="str">
        <f t="shared" si="32"/>
        <v/>
      </c>
      <c r="N381" s="385" t="str">
        <f t="shared" si="33"/>
        <v/>
      </c>
      <c r="O381" s="385" t="str">
        <f t="shared" si="34"/>
        <v/>
      </c>
      <c r="P381" s="385" t="str">
        <f t="shared" si="35"/>
        <v/>
      </c>
      <c r="Q381" s="150"/>
      <c r="R381" s="454"/>
      <c r="S381" s="254"/>
    </row>
    <row r="382" spans="1:19" ht="33" customHeight="1" x14ac:dyDescent="0.25">
      <c r="A382" s="46"/>
      <c r="B382" s="143"/>
      <c r="C382" s="327"/>
      <c r="D382" s="978"/>
      <c r="E382" s="979"/>
      <c r="F382" s="144"/>
      <c r="G382" s="143"/>
      <c r="H382" s="158"/>
      <c r="I382" s="453"/>
      <c r="J382" s="658" t="str">
        <f>IF(H382="","",VLOOKUP(H382,Datos!$B$2:$C$21,2,FALSE))</f>
        <v/>
      </c>
      <c r="K382" s="385" t="str">
        <f t="shared" si="30"/>
        <v/>
      </c>
      <c r="L382" s="385" t="str">
        <f t="shared" si="31"/>
        <v/>
      </c>
      <c r="M382" s="385" t="str">
        <f t="shared" si="32"/>
        <v/>
      </c>
      <c r="N382" s="385" t="str">
        <f t="shared" si="33"/>
        <v/>
      </c>
      <c r="O382" s="385" t="str">
        <f t="shared" si="34"/>
        <v/>
      </c>
      <c r="P382" s="385" t="str">
        <f t="shared" si="35"/>
        <v/>
      </c>
      <c r="Q382" s="150"/>
      <c r="R382" s="454"/>
      <c r="S382" s="254"/>
    </row>
    <row r="383" spans="1:19" ht="33" customHeight="1" x14ac:dyDescent="0.25">
      <c r="A383" s="46"/>
      <c r="B383" s="143"/>
      <c r="C383" s="327"/>
      <c r="D383" s="978"/>
      <c r="E383" s="979"/>
      <c r="F383" s="144"/>
      <c r="G383" s="143"/>
      <c r="H383" s="158"/>
      <c r="I383" s="453"/>
      <c r="J383" s="658" t="str">
        <f>IF(H383="","",VLOOKUP(H383,Datos!$B$2:$C$21,2,FALSE))</f>
        <v/>
      </c>
      <c r="K383" s="385" t="str">
        <f t="shared" si="30"/>
        <v/>
      </c>
      <c r="L383" s="385" t="str">
        <f t="shared" si="31"/>
        <v/>
      </c>
      <c r="M383" s="385" t="str">
        <f t="shared" si="32"/>
        <v/>
      </c>
      <c r="N383" s="385" t="str">
        <f t="shared" si="33"/>
        <v/>
      </c>
      <c r="O383" s="385" t="str">
        <f t="shared" si="34"/>
        <v/>
      </c>
      <c r="P383" s="385" t="str">
        <f t="shared" si="35"/>
        <v/>
      </c>
      <c r="Q383" s="150"/>
      <c r="R383" s="454"/>
      <c r="S383" s="254"/>
    </row>
    <row r="384" spans="1:19" ht="33" customHeight="1" x14ac:dyDescent="0.25">
      <c r="A384" s="46"/>
      <c r="B384" s="143"/>
      <c r="C384" s="327"/>
      <c r="D384" s="978"/>
      <c r="E384" s="979"/>
      <c r="F384" s="144"/>
      <c r="G384" s="143"/>
      <c r="H384" s="158"/>
      <c r="I384" s="453"/>
      <c r="J384" s="658" t="str">
        <f>IF(H384="","",VLOOKUP(H384,Datos!$B$2:$C$21,2,FALSE))</f>
        <v/>
      </c>
      <c r="K384" s="385" t="str">
        <f t="shared" si="30"/>
        <v/>
      </c>
      <c r="L384" s="385" t="str">
        <f t="shared" si="31"/>
        <v/>
      </c>
      <c r="M384" s="385" t="str">
        <f t="shared" si="32"/>
        <v/>
      </c>
      <c r="N384" s="385" t="str">
        <f t="shared" si="33"/>
        <v/>
      </c>
      <c r="O384" s="385" t="str">
        <f t="shared" si="34"/>
        <v/>
      </c>
      <c r="P384" s="385" t="str">
        <f t="shared" si="35"/>
        <v/>
      </c>
      <c r="Q384" s="150"/>
      <c r="R384" s="454"/>
      <c r="S384" s="254"/>
    </row>
    <row r="385" spans="1:19" ht="33" customHeight="1" x14ac:dyDescent="0.25">
      <c r="A385" s="46"/>
      <c r="B385" s="143"/>
      <c r="C385" s="327"/>
      <c r="D385" s="978"/>
      <c r="E385" s="979"/>
      <c r="F385" s="144"/>
      <c r="G385" s="143"/>
      <c r="H385" s="158"/>
      <c r="I385" s="453"/>
      <c r="J385" s="658" t="str">
        <f>IF(H385="","",VLOOKUP(H385,Datos!$B$2:$C$21,2,FALSE))</f>
        <v/>
      </c>
      <c r="K385" s="385" t="str">
        <f t="shared" si="30"/>
        <v/>
      </c>
      <c r="L385" s="385" t="str">
        <f t="shared" si="31"/>
        <v/>
      </c>
      <c r="M385" s="385" t="str">
        <f t="shared" si="32"/>
        <v/>
      </c>
      <c r="N385" s="385" t="str">
        <f t="shared" si="33"/>
        <v/>
      </c>
      <c r="O385" s="385" t="str">
        <f t="shared" si="34"/>
        <v/>
      </c>
      <c r="P385" s="385" t="str">
        <f t="shared" si="35"/>
        <v/>
      </c>
      <c r="Q385" s="150"/>
      <c r="R385" s="454"/>
      <c r="S385" s="254"/>
    </row>
    <row r="386" spans="1:19" ht="33" customHeight="1" x14ac:dyDescent="0.25">
      <c r="A386" s="46"/>
      <c r="B386" s="143"/>
      <c r="C386" s="327"/>
      <c r="D386" s="978"/>
      <c r="E386" s="979"/>
      <c r="F386" s="144"/>
      <c r="G386" s="143"/>
      <c r="H386" s="158"/>
      <c r="I386" s="453"/>
      <c r="J386" s="658" t="str">
        <f>IF(H386="","",VLOOKUP(H386,Datos!$B$2:$C$21,2,FALSE))</f>
        <v/>
      </c>
      <c r="K386" s="385" t="str">
        <f t="shared" si="30"/>
        <v/>
      </c>
      <c r="L386" s="385" t="str">
        <f t="shared" si="31"/>
        <v/>
      </c>
      <c r="M386" s="385" t="str">
        <f t="shared" si="32"/>
        <v/>
      </c>
      <c r="N386" s="385" t="str">
        <f t="shared" si="33"/>
        <v/>
      </c>
      <c r="O386" s="385" t="str">
        <f t="shared" si="34"/>
        <v/>
      </c>
      <c r="P386" s="385" t="str">
        <f t="shared" si="35"/>
        <v/>
      </c>
      <c r="Q386" s="150"/>
      <c r="R386" s="454"/>
      <c r="S386" s="254"/>
    </row>
    <row r="387" spans="1:19" ht="33" customHeight="1" x14ac:dyDescent="0.25">
      <c r="A387" s="46"/>
      <c r="B387" s="143"/>
      <c r="C387" s="327"/>
      <c r="D387" s="978"/>
      <c r="E387" s="979"/>
      <c r="F387" s="144"/>
      <c r="G387" s="143"/>
      <c r="H387" s="158"/>
      <c r="I387" s="453"/>
      <c r="J387" s="658" t="str">
        <f>IF(H387="","",VLOOKUP(H387,Datos!$B$2:$C$21,2,FALSE))</f>
        <v/>
      </c>
      <c r="K387" s="385" t="str">
        <f t="shared" si="30"/>
        <v/>
      </c>
      <c r="L387" s="385" t="str">
        <f t="shared" si="31"/>
        <v/>
      </c>
      <c r="M387" s="385" t="str">
        <f t="shared" si="32"/>
        <v/>
      </c>
      <c r="N387" s="385" t="str">
        <f t="shared" si="33"/>
        <v/>
      </c>
      <c r="O387" s="385" t="str">
        <f t="shared" si="34"/>
        <v/>
      </c>
      <c r="P387" s="385" t="str">
        <f t="shared" si="35"/>
        <v/>
      </c>
      <c r="Q387" s="150"/>
      <c r="R387" s="454"/>
      <c r="S387" s="254"/>
    </row>
    <row r="388" spans="1:19" ht="33" customHeight="1" x14ac:dyDescent="0.25">
      <c r="A388" s="46"/>
      <c r="B388" s="143"/>
      <c r="C388" s="327"/>
      <c r="D388" s="978"/>
      <c r="E388" s="979"/>
      <c r="F388" s="144"/>
      <c r="G388" s="143"/>
      <c r="H388" s="158"/>
      <c r="I388" s="453"/>
      <c r="J388" s="658" t="str">
        <f>IF(H388="","",VLOOKUP(H388,Datos!$B$2:$C$21,2,FALSE))</f>
        <v/>
      </c>
      <c r="K388" s="385" t="str">
        <f t="shared" si="30"/>
        <v/>
      </c>
      <c r="L388" s="385" t="str">
        <f t="shared" si="31"/>
        <v/>
      </c>
      <c r="M388" s="385" t="str">
        <f t="shared" si="32"/>
        <v/>
      </c>
      <c r="N388" s="385" t="str">
        <f t="shared" si="33"/>
        <v/>
      </c>
      <c r="O388" s="385" t="str">
        <f t="shared" si="34"/>
        <v/>
      </c>
      <c r="P388" s="385" t="str">
        <f t="shared" si="35"/>
        <v/>
      </c>
      <c r="Q388" s="150"/>
      <c r="R388" s="454"/>
      <c r="S388" s="254"/>
    </row>
    <row r="389" spans="1:19" ht="33" customHeight="1" x14ac:dyDescent="0.25">
      <c r="A389" s="46"/>
      <c r="B389" s="143"/>
      <c r="C389" s="327"/>
      <c r="D389" s="978"/>
      <c r="E389" s="979"/>
      <c r="F389" s="144"/>
      <c r="G389" s="143"/>
      <c r="H389" s="158"/>
      <c r="I389" s="453"/>
      <c r="J389" s="658" t="str">
        <f>IF(H389="","",VLOOKUP(H389,Datos!$B$2:$C$21,2,FALSE))</f>
        <v/>
      </c>
      <c r="K389" s="385" t="str">
        <f t="shared" si="30"/>
        <v/>
      </c>
      <c r="L389" s="385" t="str">
        <f t="shared" si="31"/>
        <v/>
      </c>
      <c r="M389" s="385" t="str">
        <f t="shared" si="32"/>
        <v/>
      </c>
      <c r="N389" s="385" t="str">
        <f t="shared" si="33"/>
        <v/>
      </c>
      <c r="O389" s="385" t="str">
        <f t="shared" si="34"/>
        <v/>
      </c>
      <c r="P389" s="385" t="str">
        <f t="shared" si="35"/>
        <v/>
      </c>
      <c r="Q389" s="150"/>
      <c r="R389" s="454"/>
      <c r="S389" s="254"/>
    </row>
    <row r="390" spans="1:19" ht="33" customHeight="1" x14ac:dyDescent="0.25">
      <c r="A390" s="46"/>
      <c r="B390" s="143"/>
      <c r="C390" s="327"/>
      <c r="D390" s="978"/>
      <c r="E390" s="979"/>
      <c r="F390" s="144"/>
      <c r="G390" s="143"/>
      <c r="H390" s="158"/>
      <c r="I390" s="453"/>
      <c r="J390" s="658" t="str">
        <f>IF(H390="","",VLOOKUP(H390,Datos!$B$2:$C$21,2,FALSE))</f>
        <v/>
      </c>
      <c r="K390" s="385" t="str">
        <f t="shared" si="30"/>
        <v/>
      </c>
      <c r="L390" s="385" t="str">
        <f t="shared" si="31"/>
        <v/>
      </c>
      <c r="M390" s="385" t="str">
        <f t="shared" si="32"/>
        <v/>
      </c>
      <c r="N390" s="385" t="str">
        <f t="shared" si="33"/>
        <v/>
      </c>
      <c r="O390" s="385" t="str">
        <f t="shared" si="34"/>
        <v/>
      </c>
      <c r="P390" s="385" t="str">
        <f t="shared" si="35"/>
        <v/>
      </c>
      <c r="Q390" s="150"/>
      <c r="R390" s="454"/>
      <c r="S390" s="254"/>
    </row>
    <row r="391" spans="1:19" ht="33" customHeight="1" x14ac:dyDescent="0.25">
      <c r="A391" s="46"/>
      <c r="B391" s="143"/>
      <c r="C391" s="327"/>
      <c r="D391" s="978"/>
      <c r="E391" s="979"/>
      <c r="F391" s="144"/>
      <c r="G391" s="143"/>
      <c r="H391" s="158"/>
      <c r="I391" s="453"/>
      <c r="J391" s="658" t="str">
        <f>IF(H391="","",VLOOKUP(H391,Datos!$B$2:$C$21,2,FALSE))</f>
        <v/>
      </c>
      <c r="K391" s="385" t="str">
        <f t="shared" si="30"/>
        <v/>
      </c>
      <c r="L391" s="385" t="str">
        <f t="shared" si="31"/>
        <v/>
      </c>
      <c r="M391" s="385" t="str">
        <f t="shared" si="32"/>
        <v/>
      </c>
      <c r="N391" s="385" t="str">
        <f t="shared" si="33"/>
        <v/>
      </c>
      <c r="O391" s="385" t="str">
        <f t="shared" si="34"/>
        <v/>
      </c>
      <c r="P391" s="385" t="str">
        <f t="shared" si="35"/>
        <v/>
      </c>
      <c r="Q391" s="150"/>
      <c r="R391" s="454"/>
      <c r="S391" s="254"/>
    </row>
    <row r="392" spans="1:19" ht="33" customHeight="1" x14ac:dyDescent="0.25">
      <c r="A392" s="46"/>
      <c r="B392" s="143"/>
      <c r="C392" s="327"/>
      <c r="D392" s="978"/>
      <c r="E392" s="979"/>
      <c r="F392" s="144"/>
      <c r="G392" s="143"/>
      <c r="H392" s="158"/>
      <c r="I392" s="453"/>
      <c r="J392" s="658" t="str">
        <f>IF(H392="","",VLOOKUP(H392,Datos!$B$2:$C$21,2,FALSE))</f>
        <v/>
      </c>
      <c r="K392" s="385" t="str">
        <f t="shared" si="30"/>
        <v/>
      </c>
      <c r="L392" s="385" t="str">
        <f t="shared" si="31"/>
        <v/>
      </c>
      <c r="M392" s="385" t="str">
        <f t="shared" si="32"/>
        <v/>
      </c>
      <c r="N392" s="385" t="str">
        <f t="shared" si="33"/>
        <v/>
      </c>
      <c r="O392" s="385" t="str">
        <f t="shared" si="34"/>
        <v/>
      </c>
      <c r="P392" s="385" t="str">
        <f t="shared" si="35"/>
        <v/>
      </c>
      <c r="Q392" s="150"/>
      <c r="R392" s="454"/>
      <c r="S392" s="254"/>
    </row>
    <row r="393" spans="1:19" ht="33" customHeight="1" x14ac:dyDescent="0.25">
      <c r="A393" s="46"/>
      <c r="B393" s="143"/>
      <c r="C393" s="327"/>
      <c r="D393" s="978"/>
      <c r="E393" s="979"/>
      <c r="F393" s="144"/>
      <c r="G393" s="143"/>
      <c r="H393" s="158"/>
      <c r="I393" s="453"/>
      <c r="J393" s="658" t="str">
        <f>IF(H393="","",VLOOKUP(H393,Datos!$B$2:$C$21,2,FALSE))</f>
        <v/>
      </c>
      <c r="K393" s="385" t="str">
        <f t="shared" si="30"/>
        <v/>
      </c>
      <c r="L393" s="385" t="str">
        <f t="shared" si="31"/>
        <v/>
      </c>
      <c r="M393" s="385" t="str">
        <f t="shared" si="32"/>
        <v/>
      </c>
      <c r="N393" s="385" t="str">
        <f t="shared" si="33"/>
        <v/>
      </c>
      <c r="O393" s="385" t="str">
        <f t="shared" si="34"/>
        <v/>
      </c>
      <c r="P393" s="385" t="str">
        <f t="shared" si="35"/>
        <v/>
      </c>
      <c r="Q393" s="150"/>
      <c r="R393" s="454"/>
      <c r="S393" s="254"/>
    </row>
    <row r="394" spans="1:19" ht="33" customHeight="1" x14ac:dyDescent="0.25">
      <c r="A394" s="46"/>
      <c r="B394" s="143"/>
      <c r="C394" s="327"/>
      <c r="D394" s="978"/>
      <c r="E394" s="979"/>
      <c r="F394" s="144"/>
      <c r="G394" s="143"/>
      <c r="H394" s="158"/>
      <c r="I394" s="453"/>
      <c r="J394" s="658" t="str">
        <f>IF(H394="","",VLOOKUP(H394,Datos!$B$2:$C$21,2,FALSE))</f>
        <v/>
      </c>
      <c r="K394" s="385" t="str">
        <f t="shared" si="30"/>
        <v/>
      </c>
      <c r="L394" s="385" t="str">
        <f t="shared" si="31"/>
        <v/>
      </c>
      <c r="M394" s="385" t="str">
        <f t="shared" si="32"/>
        <v/>
      </c>
      <c r="N394" s="385" t="str">
        <f t="shared" si="33"/>
        <v/>
      </c>
      <c r="O394" s="385" t="str">
        <f t="shared" si="34"/>
        <v/>
      </c>
      <c r="P394" s="385" t="str">
        <f t="shared" si="35"/>
        <v/>
      </c>
      <c r="Q394" s="150"/>
      <c r="R394" s="454"/>
      <c r="S394" s="254"/>
    </row>
    <row r="395" spans="1:19" ht="33" customHeight="1" x14ac:dyDescent="0.25">
      <c r="A395" s="46"/>
      <c r="B395" s="143"/>
      <c r="C395" s="327"/>
      <c r="D395" s="978"/>
      <c r="E395" s="979"/>
      <c r="F395" s="144"/>
      <c r="G395" s="143"/>
      <c r="H395" s="158"/>
      <c r="I395" s="453"/>
      <c r="J395" s="658" t="str">
        <f>IF(H395="","",VLOOKUP(H395,Datos!$B$2:$C$21,2,FALSE))</f>
        <v/>
      </c>
      <c r="K395" s="385" t="str">
        <f t="shared" si="30"/>
        <v/>
      </c>
      <c r="L395" s="385" t="str">
        <f t="shared" si="31"/>
        <v/>
      </c>
      <c r="M395" s="385" t="str">
        <f t="shared" si="32"/>
        <v/>
      </c>
      <c r="N395" s="385" t="str">
        <f t="shared" si="33"/>
        <v/>
      </c>
      <c r="O395" s="385" t="str">
        <f t="shared" si="34"/>
        <v/>
      </c>
      <c r="P395" s="385" t="str">
        <f t="shared" si="35"/>
        <v/>
      </c>
      <c r="Q395" s="150"/>
      <c r="R395" s="454"/>
      <c r="S395" s="254"/>
    </row>
    <row r="396" spans="1:19" ht="33" customHeight="1" x14ac:dyDescent="0.25">
      <c r="A396" s="46"/>
      <c r="B396" s="143"/>
      <c r="C396" s="327"/>
      <c r="D396" s="978"/>
      <c r="E396" s="979"/>
      <c r="F396" s="144"/>
      <c r="G396" s="143"/>
      <c r="H396" s="158"/>
      <c r="I396" s="453"/>
      <c r="J396" s="658" t="str">
        <f>IF(H396="","",VLOOKUP(H396,Datos!$B$2:$C$21,2,FALSE))</f>
        <v/>
      </c>
      <c r="K396" s="385" t="str">
        <f t="shared" si="30"/>
        <v/>
      </c>
      <c r="L396" s="385" t="str">
        <f t="shared" si="31"/>
        <v/>
      </c>
      <c r="M396" s="385" t="str">
        <f t="shared" si="32"/>
        <v/>
      </c>
      <c r="N396" s="385" t="str">
        <f t="shared" si="33"/>
        <v/>
      </c>
      <c r="O396" s="385" t="str">
        <f t="shared" si="34"/>
        <v/>
      </c>
      <c r="P396" s="385" t="str">
        <f t="shared" si="35"/>
        <v/>
      </c>
      <c r="Q396" s="150"/>
      <c r="R396" s="454"/>
      <c r="S396" s="254"/>
    </row>
    <row r="397" spans="1:19" ht="33" customHeight="1" x14ac:dyDescent="0.25">
      <c r="A397" s="46"/>
      <c r="B397" s="143"/>
      <c r="C397" s="327"/>
      <c r="D397" s="978"/>
      <c r="E397" s="979"/>
      <c r="F397" s="144"/>
      <c r="G397" s="143"/>
      <c r="H397" s="158"/>
      <c r="I397" s="453"/>
      <c r="J397" s="658" t="str">
        <f>IF(H397="","",VLOOKUP(H397,Datos!$B$2:$C$21,2,FALSE))</f>
        <v/>
      </c>
      <c r="K397" s="385" t="str">
        <f t="shared" ref="K397:K460" si="36">IF(ISNUMBER(J397),((J397*12)*G397),"")</f>
        <v/>
      </c>
      <c r="L397" s="385" t="str">
        <f t="shared" ref="L397:L460" si="37">IF(ISNUMBER(J397),(K397/12),"")</f>
        <v/>
      </c>
      <c r="M397" s="385" t="str">
        <f t="shared" ref="M397:M460" si="38">IF(ISNUMBER(J397),($F$513*G397),"")</f>
        <v/>
      </c>
      <c r="N397" s="385" t="str">
        <f t="shared" ref="N397:N460" si="39">IF(ISNUMBER(J397),(K397*8.33%),"")</f>
        <v/>
      </c>
      <c r="O397" s="385" t="str">
        <f t="shared" ref="O397:O460" si="40">IF(ISNUMBER(J397),(K397*9.15%),"")</f>
        <v/>
      </c>
      <c r="P397" s="385" t="str">
        <f t="shared" ref="P397:P460" si="41">IF(ISNUMBER(J397),SUM(K397:O397),"")</f>
        <v/>
      </c>
      <c r="Q397" s="150"/>
      <c r="R397" s="454"/>
      <c r="S397" s="254"/>
    </row>
    <row r="398" spans="1:19" ht="33" customHeight="1" x14ac:dyDescent="0.25">
      <c r="A398" s="46"/>
      <c r="B398" s="143"/>
      <c r="C398" s="327"/>
      <c r="D398" s="978"/>
      <c r="E398" s="979"/>
      <c r="F398" s="144"/>
      <c r="G398" s="143"/>
      <c r="H398" s="158"/>
      <c r="I398" s="453"/>
      <c r="J398" s="658" t="str">
        <f>IF(H398="","",VLOOKUP(H398,Datos!$B$2:$C$21,2,FALSE))</f>
        <v/>
      </c>
      <c r="K398" s="385" t="str">
        <f t="shared" si="36"/>
        <v/>
      </c>
      <c r="L398" s="385" t="str">
        <f t="shared" si="37"/>
        <v/>
      </c>
      <c r="M398" s="385" t="str">
        <f t="shared" si="38"/>
        <v/>
      </c>
      <c r="N398" s="385" t="str">
        <f t="shared" si="39"/>
        <v/>
      </c>
      <c r="O398" s="385" t="str">
        <f t="shared" si="40"/>
        <v/>
      </c>
      <c r="P398" s="385" t="str">
        <f t="shared" si="41"/>
        <v/>
      </c>
      <c r="Q398" s="150"/>
      <c r="R398" s="454"/>
      <c r="S398" s="254"/>
    </row>
    <row r="399" spans="1:19" ht="33" customHeight="1" x14ac:dyDescent="0.25">
      <c r="A399" s="46"/>
      <c r="B399" s="143"/>
      <c r="C399" s="327"/>
      <c r="D399" s="978"/>
      <c r="E399" s="979"/>
      <c r="F399" s="144"/>
      <c r="G399" s="143"/>
      <c r="H399" s="158"/>
      <c r="I399" s="453"/>
      <c r="J399" s="658" t="str">
        <f>IF(H399="","",VLOOKUP(H399,Datos!$B$2:$C$21,2,FALSE))</f>
        <v/>
      </c>
      <c r="K399" s="385" t="str">
        <f t="shared" si="36"/>
        <v/>
      </c>
      <c r="L399" s="385" t="str">
        <f t="shared" si="37"/>
        <v/>
      </c>
      <c r="M399" s="385" t="str">
        <f t="shared" si="38"/>
        <v/>
      </c>
      <c r="N399" s="385" t="str">
        <f t="shared" si="39"/>
        <v/>
      </c>
      <c r="O399" s="385" t="str">
        <f t="shared" si="40"/>
        <v/>
      </c>
      <c r="P399" s="385" t="str">
        <f t="shared" si="41"/>
        <v/>
      </c>
      <c r="Q399" s="150"/>
      <c r="R399" s="454"/>
      <c r="S399" s="254"/>
    </row>
    <row r="400" spans="1:19" ht="33" customHeight="1" x14ac:dyDescent="0.25">
      <c r="A400" s="46"/>
      <c r="B400" s="143"/>
      <c r="C400" s="327"/>
      <c r="D400" s="978"/>
      <c r="E400" s="979"/>
      <c r="F400" s="144"/>
      <c r="G400" s="143"/>
      <c r="H400" s="158"/>
      <c r="I400" s="453"/>
      <c r="J400" s="658" t="str">
        <f>IF(H400="","",VLOOKUP(H400,Datos!$B$2:$C$21,2,FALSE))</f>
        <v/>
      </c>
      <c r="K400" s="385" t="str">
        <f t="shared" si="36"/>
        <v/>
      </c>
      <c r="L400" s="385" t="str">
        <f t="shared" si="37"/>
        <v/>
      </c>
      <c r="M400" s="385" t="str">
        <f t="shared" si="38"/>
        <v/>
      </c>
      <c r="N400" s="385" t="str">
        <f t="shared" si="39"/>
        <v/>
      </c>
      <c r="O400" s="385" t="str">
        <f t="shared" si="40"/>
        <v/>
      </c>
      <c r="P400" s="385" t="str">
        <f t="shared" si="41"/>
        <v/>
      </c>
      <c r="Q400" s="150"/>
      <c r="R400" s="454"/>
      <c r="S400" s="254"/>
    </row>
    <row r="401" spans="1:19" ht="33" customHeight="1" x14ac:dyDescent="0.25">
      <c r="A401" s="46"/>
      <c r="B401" s="143"/>
      <c r="C401" s="327"/>
      <c r="D401" s="978"/>
      <c r="E401" s="979"/>
      <c r="F401" s="144"/>
      <c r="G401" s="143"/>
      <c r="H401" s="158"/>
      <c r="I401" s="453"/>
      <c r="J401" s="658" t="str">
        <f>IF(H401="","",VLOOKUP(H401,Datos!$B$2:$C$21,2,FALSE))</f>
        <v/>
      </c>
      <c r="K401" s="385" t="str">
        <f t="shared" si="36"/>
        <v/>
      </c>
      <c r="L401" s="385" t="str">
        <f t="shared" si="37"/>
        <v/>
      </c>
      <c r="M401" s="385" t="str">
        <f t="shared" si="38"/>
        <v/>
      </c>
      <c r="N401" s="385" t="str">
        <f t="shared" si="39"/>
        <v/>
      </c>
      <c r="O401" s="385" t="str">
        <f t="shared" si="40"/>
        <v/>
      </c>
      <c r="P401" s="385" t="str">
        <f t="shared" si="41"/>
        <v/>
      </c>
      <c r="Q401" s="150"/>
      <c r="R401" s="454"/>
      <c r="S401" s="254"/>
    </row>
    <row r="402" spans="1:19" ht="33" customHeight="1" x14ac:dyDescent="0.25">
      <c r="A402" s="46"/>
      <c r="B402" s="143"/>
      <c r="C402" s="327"/>
      <c r="D402" s="978"/>
      <c r="E402" s="979"/>
      <c r="F402" s="144"/>
      <c r="G402" s="143"/>
      <c r="H402" s="158"/>
      <c r="I402" s="453"/>
      <c r="J402" s="658" t="str">
        <f>IF(H402="","",VLOOKUP(H402,Datos!$B$2:$C$21,2,FALSE))</f>
        <v/>
      </c>
      <c r="K402" s="385" t="str">
        <f t="shared" si="36"/>
        <v/>
      </c>
      <c r="L402" s="385" t="str">
        <f t="shared" si="37"/>
        <v/>
      </c>
      <c r="M402" s="385" t="str">
        <f t="shared" si="38"/>
        <v/>
      </c>
      <c r="N402" s="385" t="str">
        <f t="shared" si="39"/>
        <v/>
      </c>
      <c r="O402" s="385" t="str">
        <f t="shared" si="40"/>
        <v/>
      </c>
      <c r="P402" s="385" t="str">
        <f t="shared" si="41"/>
        <v/>
      </c>
      <c r="Q402" s="150"/>
      <c r="R402" s="454"/>
      <c r="S402" s="254"/>
    </row>
    <row r="403" spans="1:19" ht="33" customHeight="1" x14ac:dyDescent="0.25">
      <c r="A403" s="46"/>
      <c r="B403" s="143"/>
      <c r="C403" s="327"/>
      <c r="D403" s="978"/>
      <c r="E403" s="979"/>
      <c r="F403" s="144"/>
      <c r="G403" s="143"/>
      <c r="H403" s="158"/>
      <c r="I403" s="453"/>
      <c r="J403" s="658" t="str">
        <f>IF(H403="","",VLOOKUP(H403,Datos!$B$2:$C$21,2,FALSE))</f>
        <v/>
      </c>
      <c r="K403" s="385" t="str">
        <f t="shared" si="36"/>
        <v/>
      </c>
      <c r="L403" s="385" t="str">
        <f t="shared" si="37"/>
        <v/>
      </c>
      <c r="M403" s="385" t="str">
        <f t="shared" si="38"/>
        <v/>
      </c>
      <c r="N403" s="385" t="str">
        <f t="shared" si="39"/>
        <v/>
      </c>
      <c r="O403" s="385" t="str">
        <f t="shared" si="40"/>
        <v/>
      </c>
      <c r="P403" s="385" t="str">
        <f t="shared" si="41"/>
        <v/>
      </c>
      <c r="Q403" s="150"/>
      <c r="R403" s="454"/>
      <c r="S403" s="254"/>
    </row>
    <row r="404" spans="1:19" ht="33" customHeight="1" x14ac:dyDescent="0.25">
      <c r="A404" s="46"/>
      <c r="B404" s="143"/>
      <c r="C404" s="327"/>
      <c r="D404" s="978"/>
      <c r="E404" s="979"/>
      <c r="F404" s="144"/>
      <c r="G404" s="143"/>
      <c r="H404" s="158"/>
      <c r="I404" s="453"/>
      <c r="J404" s="658" t="str">
        <f>IF(H404="","",VLOOKUP(H404,Datos!$B$2:$C$21,2,FALSE))</f>
        <v/>
      </c>
      <c r="K404" s="385" t="str">
        <f t="shared" si="36"/>
        <v/>
      </c>
      <c r="L404" s="385" t="str">
        <f t="shared" si="37"/>
        <v/>
      </c>
      <c r="M404" s="385" t="str">
        <f t="shared" si="38"/>
        <v/>
      </c>
      <c r="N404" s="385" t="str">
        <f t="shared" si="39"/>
        <v/>
      </c>
      <c r="O404" s="385" t="str">
        <f t="shared" si="40"/>
        <v/>
      </c>
      <c r="P404" s="385" t="str">
        <f t="shared" si="41"/>
        <v/>
      </c>
      <c r="Q404" s="150"/>
      <c r="R404" s="454"/>
      <c r="S404" s="254"/>
    </row>
    <row r="405" spans="1:19" ht="33" customHeight="1" x14ac:dyDescent="0.25">
      <c r="A405" s="46"/>
      <c r="B405" s="143"/>
      <c r="C405" s="327"/>
      <c r="D405" s="978"/>
      <c r="E405" s="979"/>
      <c r="F405" s="144"/>
      <c r="G405" s="143"/>
      <c r="H405" s="158"/>
      <c r="I405" s="453"/>
      <c r="J405" s="658" t="str">
        <f>IF(H405="","",VLOOKUP(H405,Datos!$B$2:$C$21,2,FALSE))</f>
        <v/>
      </c>
      <c r="K405" s="385" t="str">
        <f t="shared" si="36"/>
        <v/>
      </c>
      <c r="L405" s="385" t="str">
        <f t="shared" si="37"/>
        <v/>
      </c>
      <c r="M405" s="385" t="str">
        <f t="shared" si="38"/>
        <v/>
      </c>
      <c r="N405" s="385" t="str">
        <f t="shared" si="39"/>
        <v/>
      </c>
      <c r="O405" s="385" t="str">
        <f t="shared" si="40"/>
        <v/>
      </c>
      <c r="P405" s="385" t="str">
        <f t="shared" si="41"/>
        <v/>
      </c>
      <c r="Q405" s="150"/>
      <c r="R405" s="454"/>
      <c r="S405" s="254"/>
    </row>
    <row r="406" spans="1:19" ht="33" customHeight="1" x14ac:dyDescent="0.25">
      <c r="A406" s="46"/>
      <c r="B406" s="143"/>
      <c r="C406" s="327"/>
      <c r="D406" s="978"/>
      <c r="E406" s="979"/>
      <c r="F406" s="144"/>
      <c r="G406" s="143"/>
      <c r="H406" s="158"/>
      <c r="I406" s="453"/>
      <c r="J406" s="658" t="str">
        <f>IF(H406="","",VLOOKUP(H406,Datos!$B$2:$C$21,2,FALSE))</f>
        <v/>
      </c>
      <c r="K406" s="385" t="str">
        <f t="shared" si="36"/>
        <v/>
      </c>
      <c r="L406" s="385" t="str">
        <f t="shared" si="37"/>
        <v/>
      </c>
      <c r="M406" s="385" t="str">
        <f t="shared" si="38"/>
        <v/>
      </c>
      <c r="N406" s="385" t="str">
        <f t="shared" si="39"/>
        <v/>
      </c>
      <c r="O406" s="385" t="str">
        <f t="shared" si="40"/>
        <v/>
      </c>
      <c r="P406" s="385" t="str">
        <f t="shared" si="41"/>
        <v/>
      </c>
      <c r="Q406" s="150"/>
      <c r="R406" s="454"/>
      <c r="S406" s="254"/>
    </row>
    <row r="407" spans="1:19" ht="33" customHeight="1" x14ac:dyDescent="0.25">
      <c r="A407" s="46"/>
      <c r="B407" s="143"/>
      <c r="C407" s="327"/>
      <c r="D407" s="978"/>
      <c r="E407" s="979"/>
      <c r="F407" s="144"/>
      <c r="G407" s="143"/>
      <c r="H407" s="158"/>
      <c r="I407" s="453"/>
      <c r="J407" s="658" t="str">
        <f>IF(H407="","",VLOOKUP(H407,Datos!$B$2:$C$21,2,FALSE))</f>
        <v/>
      </c>
      <c r="K407" s="385" t="str">
        <f t="shared" si="36"/>
        <v/>
      </c>
      <c r="L407" s="385" t="str">
        <f t="shared" si="37"/>
        <v/>
      </c>
      <c r="M407" s="385" t="str">
        <f t="shared" si="38"/>
        <v/>
      </c>
      <c r="N407" s="385" t="str">
        <f t="shared" si="39"/>
        <v/>
      </c>
      <c r="O407" s="385" t="str">
        <f t="shared" si="40"/>
        <v/>
      </c>
      <c r="P407" s="385" t="str">
        <f t="shared" si="41"/>
        <v/>
      </c>
      <c r="Q407" s="150"/>
      <c r="R407" s="454"/>
      <c r="S407" s="254"/>
    </row>
    <row r="408" spans="1:19" ht="33" customHeight="1" x14ac:dyDescent="0.25">
      <c r="A408" s="46"/>
      <c r="B408" s="143"/>
      <c r="C408" s="327"/>
      <c r="D408" s="978"/>
      <c r="E408" s="979"/>
      <c r="F408" s="144"/>
      <c r="G408" s="143"/>
      <c r="H408" s="158"/>
      <c r="I408" s="453"/>
      <c r="J408" s="658" t="str">
        <f>IF(H408="","",VLOOKUP(H408,Datos!$B$2:$C$21,2,FALSE))</f>
        <v/>
      </c>
      <c r="K408" s="385" t="str">
        <f t="shared" si="36"/>
        <v/>
      </c>
      <c r="L408" s="385" t="str">
        <f t="shared" si="37"/>
        <v/>
      </c>
      <c r="M408" s="385" t="str">
        <f t="shared" si="38"/>
        <v/>
      </c>
      <c r="N408" s="385" t="str">
        <f t="shared" si="39"/>
        <v/>
      </c>
      <c r="O408" s="385" t="str">
        <f t="shared" si="40"/>
        <v/>
      </c>
      <c r="P408" s="385" t="str">
        <f t="shared" si="41"/>
        <v/>
      </c>
      <c r="Q408" s="150"/>
      <c r="R408" s="454"/>
      <c r="S408" s="254"/>
    </row>
    <row r="409" spans="1:19" ht="33" customHeight="1" x14ac:dyDescent="0.25">
      <c r="A409" s="46"/>
      <c r="B409" s="143"/>
      <c r="C409" s="327"/>
      <c r="D409" s="978"/>
      <c r="E409" s="979"/>
      <c r="F409" s="144"/>
      <c r="G409" s="143"/>
      <c r="H409" s="158"/>
      <c r="I409" s="453"/>
      <c r="J409" s="658" t="str">
        <f>IF(H409="","",VLOOKUP(H409,Datos!$B$2:$C$21,2,FALSE))</f>
        <v/>
      </c>
      <c r="K409" s="385" t="str">
        <f t="shared" si="36"/>
        <v/>
      </c>
      <c r="L409" s="385" t="str">
        <f t="shared" si="37"/>
        <v/>
      </c>
      <c r="M409" s="385" t="str">
        <f t="shared" si="38"/>
        <v/>
      </c>
      <c r="N409" s="385" t="str">
        <f t="shared" si="39"/>
        <v/>
      </c>
      <c r="O409" s="385" t="str">
        <f t="shared" si="40"/>
        <v/>
      </c>
      <c r="P409" s="385" t="str">
        <f t="shared" si="41"/>
        <v/>
      </c>
      <c r="Q409" s="150"/>
      <c r="R409" s="454"/>
      <c r="S409" s="254"/>
    </row>
    <row r="410" spans="1:19" ht="33" customHeight="1" x14ac:dyDescent="0.25">
      <c r="A410" s="46"/>
      <c r="B410" s="143"/>
      <c r="C410" s="327"/>
      <c r="D410" s="978"/>
      <c r="E410" s="979"/>
      <c r="F410" s="144"/>
      <c r="G410" s="143"/>
      <c r="H410" s="158"/>
      <c r="I410" s="453"/>
      <c r="J410" s="658" t="str">
        <f>IF(H410="","",VLOOKUP(H410,Datos!$B$2:$C$21,2,FALSE))</f>
        <v/>
      </c>
      <c r="K410" s="385" t="str">
        <f t="shared" si="36"/>
        <v/>
      </c>
      <c r="L410" s="385" t="str">
        <f t="shared" si="37"/>
        <v/>
      </c>
      <c r="M410" s="385" t="str">
        <f t="shared" si="38"/>
        <v/>
      </c>
      <c r="N410" s="385" t="str">
        <f t="shared" si="39"/>
        <v/>
      </c>
      <c r="O410" s="385" t="str">
        <f t="shared" si="40"/>
        <v/>
      </c>
      <c r="P410" s="385" t="str">
        <f t="shared" si="41"/>
        <v/>
      </c>
      <c r="Q410" s="150"/>
      <c r="R410" s="454"/>
      <c r="S410" s="254"/>
    </row>
    <row r="411" spans="1:19" ht="33" customHeight="1" x14ac:dyDescent="0.25">
      <c r="A411" s="46"/>
      <c r="B411" s="143"/>
      <c r="C411" s="327"/>
      <c r="D411" s="978"/>
      <c r="E411" s="979"/>
      <c r="F411" s="144"/>
      <c r="G411" s="143"/>
      <c r="H411" s="158"/>
      <c r="I411" s="453"/>
      <c r="J411" s="658" t="str">
        <f>IF(H411="","",VLOOKUP(H411,Datos!$B$2:$C$21,2,FALSE))</f>
        <v/>
      </c>
      <c r="K411" s="385" t="str">
        <f t="shared" si="36"/>
        <v/>
      </c>
      <c r="L411" s="385" t="str">
        <f t="shared" si="37"/>
        <v/>
      </c>
      <c r="M411" s="385" t="str">
        <f t="shared" si="38"/>
        <v/>
      </c>
      <c r="N411" s="385" t="str">
        <f t="shared" si="39"/>
        <v/>
      </c>
      <c r="O411" s="385" t="str">
        <f t="shared" si="40"/>
        <v/>
      </c>
      <c r="P411" s="385" t="str">
        <f t="shared" si="41"/>
        <v/>
      </c>
      <c r="Q411" s="150"/>
      <c r="R411" s="454"/>
      <c r="S411" s="254"/>
    </row>
    <row r="412" spans="1:19" ht="33" customHeight="1" x14ac:dyDescent="0.25">
      <c r="A412" s="46"/>
      <c r="B412" s="143"/>
      <c r="C412" s="327"/>
      <c r="D412" s="978"/>
      <c r="E412" s="979"/>
      <c r="F412" s="144"/>
      <c r="G412" s="143"/>
      <c r="H412" s="158"/>
      <c r="I412" s="453"/>
      <c r="J412" s="658" t="str">
        <f>IF(H412="","",VLOOKUP(H412,Datos!$B$2:$C$21,2,FALSE))</f>
        <v/>
      </c>
      <c r="K412" s="385" t="str">
        <f t="shared" si="36"/>
        <v/>
      </c>
      <c r="L412" s="385" t="str">
        <f t="shared" si="37"/>
        <v/>
      </c>
      <c r="M412" s="385" t="str">
        <f t="shared" si="38"/>
        <v/>
      </c>
      <c r="N412" s="385" t="str">
        <f t="shared" si="39"/>
        <v/>
      </c>
      <c r="O412" s="385" t="str">
        <f t="shared" si="40"/>
        <v/>
      </c>
      <c r="P412" s="385" t="str">
        <f t="shared" si="41"/>
        <v/>
      </c>
      <c r="Q412" s="150"/>
      <c r="R412" s="454"/>
      <c r="S412" s="254"/>
    </row>
    <row r="413" spans="1:19" ht="33" customHeight="1" x14ac:dyDescent="0.25">
      <c r="A413" s="46"/>
      <c r="B413" s="143"/>
      <c r="C413" s="327"/>
      <c r="D413" s="978"/>
      <c r="E413" s="979"/>
      <c r="F413" s="144"/>
      <c r="G413" s="143"/>
      <c r="H413" s="158"/>
      <c r="I413" s="453"/>
      <c r="J413" s="658" t="str">
        <f>IF(H413="","",VLOOKUP(H413,Datos!$B$2:$C$21,2,FALSE))</f>
        <v/>
      </c>
      <c r="K413" s="385" t="str">
        <f t="shared" si="36"/>
        <v/>
      </c>
      <c r="L413" s="385" t="str">
        <f t="shared" si="37"/>
        <v/>
      </c>
      <c r="M413" s="385" t="str">
        <f t="shared" si="38"/>
        <v/>
      </c>
      <c r="N413" s="385" t="str">
        <f t="shared" si="39"/>
        <v/>
      </c>
      <c r="O413" s="385" t="str">
        <f t="shared" si="40"/>
        <v/>
      </c>
      <c r="P413" s="385" t="str">
        <f t="shared" si="41"/>
        <v/>
      </c>
      <c r="Q413" s="150"/>
      <c r="R413" s="454"/>
      <c r="S413" s="254"/>
    </row>
    <row r="414" spans="1:19" ht="33" customHeight="1" x14ac:dyDescent="0.25">
      <c r="A414" s="46"/>
      <c r="B414" s="143"/>
      <c r="C414" s="327"/>
      <c r="D414" s="978"/>
      <c r="E414" s="979"/>
      <c r="F414" s="144"/>
      <c r="G414" s="143"/>
      <c r="H414" s="158"/>
      <c r="I414" s="453"/>
      <c r="J414" s="658" t="str">
        <f>IF(H414="","",VLOOKUP(H414,Datos!$B$2:$C$21,2,FALSE))</f>
        <v/>
      </c>
      <c r="K414" s="385" t="str">
        <f t="shared" si="36"/>
        <v/>
      </c>
      <c r="L414" s="385" t="str">
        <f t="shared" si="37"/>
        <v/>
      </c>
      <c r="M414" s="385" t="str">
        <f t="shared" si="38"/>
        <v/>
      </c>
      <c r="N414" s="385" t="str">
        <f t="shared" si="39"/>
        <v/>
      </c>
      <c r="O414" s="385" t="str">
        <f t="shared" si="40"/>
        <v/>
      </c>
      <c r="P414" s="385" t="str">
        <f t="shared" si="41"/>
        <v/>
      </c>
      <c r="Q414" s="150"/>
      <c r="R414" s="454"/>
      <c r="S414" s="254"/>
    </row>
    <row r="415" spans="1:19" ht="33" customHeight="1" x14ac:dyDescent="0.25">
      <c r="A415" s="46"/>
      <c r="B415" s="143"/>
      <c r="C415" s="327"/>
      <c r="D415" s="978"/>
      <c r="E415" s="979"/>
      <c r="F415" s="144"/>
      <c r="G415" s="143"/>
      <c r="H415" s="158"/>
      <c r="I415" s="453"/>
      <c r="J415" s="658" t="str">
        <f>IF(H415="","",VLOOKUP(H415,Datos!$B$2:$C$21,2,FALSE))</f>
        <v/>
      </c>
      <c r="K415" s="385" t="str">
        <f t="shared" si="36"/>
        <v/>
      </c>
      <c r="L415" s="385" t="str">
        <f t="shared" si="37"/>
        <v/>
      </c>
      <c r="M415" s="385" t="str">
        <f t="shared" si="38"/>
        <v/>
      </c>
      <c r="N415" s="385" t="str">
        <f t="shared" si="39"/>
        <v/>
      </c>
      <c r="O415" s="385" t="str">
        <f t="shared" si="40"/>
        <v/>
      </c>
      <c r="P415" s="385" t="str">
        <f t="shared" si="41"/>
        <v/>
      </c>
      <c r="Q415" s="150"/>
      <c r="R415" s="454"/>
      <c r="S415" s="254"/>
    </row>
    <row r="416" spans="1:19" ht="33" customHeight="1" x14ac:dyDescent="0.25">
      <c r="A416" s="46"/>
      <c r="B416" s="143"/>
      <c r="C416" s="327"/>
      <c r="D416" s="978"/>
      <c r="E416" s="979"/>
      <c r="F416" s="144"/>
      <c r="G416" s="143"/>
      <c r="H416" s="158"/>
      <c r="I416" s="453"/>
      <c r="J416" s="658" t="str">
        <f>IF(H416="","",VLOOKUP(H416,Datos!$B$2:$C$21,2,FALSE))</f>
        <v/>
      </c>
      <c r="K416" s="385" t="str">
        <f t="shared" si="36"/>
        <v/>
      </c>
      <c r="L416" s="385" t="str">
        <f t="shared" si="37"/>
        <v/>
      </c>
      <c r="M416" s="385" t="str">
        <f t="shared" si="38"/>
        <v/>
      </c>
      <c r="N416" s="385" t="str">
        <f t="shared" si="39"/>
        <v/>
      </c>
      <c r="O416" s="385" t="str">
        <f t="shared" si="40"/>
        <v/>
      </c>
      <c r="P416" s="385" t="str">
        <f t="shared" si="41"/>
        <v/>
      </c>
      <c r="Q416" s="150"/>
      <c r="R416" s="454"/>
      <c r="S416" s="254"/>
    </row>
    <row r="417" spans="1:19" ht="33" customHeight="1" x14ac:dyDescent="0.25">
      <c r="A417" s="46"/>
      <c r="B417" s="143"/>
      <c r="C417" s="327"/>
      <c r="D417" s="978"/>
      <c r="E417" s="979"/>
      <c r="F417" s="144"/>
      <c r="G417" s="143"/>
      <c r="H417" s="158"/>
      <c r="I417" s="453"/>
      <c r="J417" s="658" t="str">
        <f>IF(H417="","",VLOOKUP(H417,Datos!$B$2:$C$21,2,FALSE))</f>
        <v/>
      </c>
      <c r="K417" s="385" t="str">
        <f t="shared" si="36"/>
        <v/>
      </c>
      <c r="L417" s="385" t="str">
        <f t="shared" si="37"/>
        <v/>
      </c>
      <c r="M417" s="385" t="str">
        <f t="shared" si="38"/>
        <v/>
      </c>
      <c r="N417" s="385" t="str">
        <f t="shared" si="39"/>
        <v/>
      </c>
      <c r="O417" s="385" t="str">
        <f t="shared" si="40"/>
        <v/>
      </c>
      <c r="P417" s="385" t="str">
        <f t="shared" si="41"/>
        <v/>
      </c>
      <c r="Q417" s="150"/>
      <c r="R417" s="454"/>
      <c r="S417" s="254"/>
    </row>
    <row r="418" spans="1:19" ht="33" customHeight="1" x14ac:dyDescent="0.25">
      <c r="A418" s="46"/>
      <c r="B418" s="143"/>
      <c r="C418" s="327"/>
      <c r="D418" s="978"/>
      <c r="E418" s="979"/>
      <c r="F418" s="144"/>
      <c r="G418" s="143"/>
      <c r="H418" s="158"/>
      <c r="I418" s="453"/>
      <c r="J418" s="658" t="str">
        <f>IF(H418="","",VLOOKUP(H418,Datos!$B$2:$C$21,2,FALSE))</f>
        <v/>
      </c>
      <c r="K418" s="385" t="str">
        <f t="shared" si="36"/>
        <v/>
      </c>
      <c r="L418" s="385" t="str">
        <f t="shared" si="37"/>
        <v/>
      </c>
      <c r="M418" s="385" t="str">
        <f t="shared" si="38"/>
        <v/>
      </c>
      <c r="N418" s="385" t="str">
        <f t="shared" si="39"/>
        <v/>
      </c>
      <c r="O418" s="385" t="str">
        <f t="shared" si="40"/>
        <v/>
      </c>
      <c r="P418" s="385" t="str">
        <f t="shared" si="41"/>
        <v/>
      </c>
      <c r="Q418" s="150"/>
      <c r="R418" s="454"/>
      <c r="S418" s="254"/>
    </row>
    <row r="419" spans="1:19" ht="33" customHeight="1" x14ac:dyDescent="0.25">
      <c r="A419" s="46"/>
      <c r="B419" s="143"/>
      <c r="C419" s="327"/>
      <c r="D419" s="978"/>
      <c r="E419" s="979"/>
      <c r="F419" s="144"/>
      <c r="G419" s="143"/>
      <c r="H419" s="158"/>
      <c r="I419" s="453"/>
      <c r="J419" s="658" t="str">
        <f>IF(H419="","",VLOOKUP(H419,Datos!$B$2:$C$21,2,FALSE))</f>
        <v/>
      </c>
      <c r="K419" s="385" t="str">
        <f t="shared" si="36"/>
        <v/>
      </c>
      <c r="L419" s="385" t="str">
        <f t="shared" si="37"/>
        <v/>
      </c>
      <c r="M419" s="385" t="str">
        <f t="shared" si="38"/>
        <v/>
      </c>
      <c r="N419" s="385" t="str">
        <f t="shared" si="39"/>
        <v/>
      </c>
      <c r="O419" s="385" t="str">
        <f t="shared" si="40"/>
        <v/>
      </c>
      <c r="P419" s="385" t="str">
        <f t="shared" si="41"/>
        <v/>
      </c>
      <c r="Q419" s="150"/>
      <c r="R419" s="454"/>
      <c r="S419" s="254"/>
    </row>
    <row r="420" spans="1:19" ht="33" customHeight="1" x14ac:dyDescent="0.25">
      <c r="A420" s="46"/>
      <c r="B420" s="143"/>
      <c r="C420" s="327"/>
      <c r="D420" s="978"/>
      <c r="E420" s="979"/>
      <c r="F420" s="144"/>
      <c r="G420" s="143"/>
      <c r="H420" s="158"/>
      <c r="I420" s="453"/>
      <c r="J420" s="658" t="str">
        <f>IF(H420="","",VLOOKUP(H420,Datos!$B$2:$C$21,2,FALSE))</f>
        <v/>
      </c>
      <c r="K420" s="385" t="str">
        <f t="shared" si="36"/>
        <v/>
      </c>
      <c r="L420" s="385" t="str">
        <f t="shared" si="37"/>
        <v/>
      </c>
      <c r="M420" s="385" t="str">
        <f t="shared" si="38"/>
        <v/>
      </c>
      <c r="N420" s="385" t="str">
        <f t="shared" si="39"/>
        <v/>
      </c>
      <c r="O420" s="385" t="str">
        <f t="shared" si="40"/>
        <v/>
      </c>
      <c r="P420" s="385" t="str">
        <f t="shared" si="41"/>
        <v/>
      </c>
      <c r="Q420" s="150"/>
      <c r="R420" s="454"/>
      <c r="S420" s="254"/>
    </row>
    <row r="421" spans="1:19" ht="33" customHeight="1" x14ac:dyDescent="0.25">
      <c r="A421" s="46"/>
      <c r="B421" s="143"/>
      <c r="C421" s="327"/>
      <c r="D421" s="978"/>
      <c r="E421" s="979"/>
      <c r="F421" s="144"/>
      <c r="G421" s="143"/>
      <c r="H421" s="158"/>
      <c r="I421" s="453"/>
      <c r="J421" s="658" t="str">
        <f>IF(H421="","",VLOOKUP(H421,Datos!$B$2:$C$21,2,FALSE))</f>
        <v/>
      </c>
      <c r="K421" s="385" t="str">
        <f t="shared" si="36"/>
        <v/>
      </c>
      <c r="L421" s="385" t="str">
        <f t="shared" si="37"/>
        <v/>
      </c>
      <c r="M421" s="385" t="str">
        <f t="shared" si="38"/>
        <v/>
      </c>
      <c r="N421" s="385" t="str">
        <f t="shared" si="39"/>
        <v/>
      </c>
      <c r="O421" s="385" t="str">
        <f t="shared" si="40"/>
        <v/>
      </c>
      <c r="P421" s="385" t="str">
        <f t="shared" si="41"/>
        <v/>
      </c>
      <c r="Q421" s="150"/>
      <c r="R421" s="454"/>
      <c r="S421" s="254"/>
    </row>
    <row r="422" spans="1:19" ht="33" customHeight="1" x14ac:dyDescent="0.25">
      <c r="A422" s="46"/>
      <c r="B422" s="143"/>
      <c r="C422" s="327"/>
      <c r="D422" s="978"/>
      <c r="E422" s="979"/>
      <c r="F422" s="144"/>
      <c r="G422" s="143"/>
      <c r="H422" s="158"/>
      <c r="I422" s="453"/>
      <c r="J422" s="658" t="str">
        <f>IF(H422="","",VLOOKUP(H422,Datos!$B$2:$C$21,2,FALSE))</f>
        <v/>
      </c>
      <c r="K422" s="385" t="str">
        <f t="shared" si="36"/>
        <v/>
      </c>
      <c r="L422" s="385" t="str">
        <f t="shared" si="37"/>
        <v/>
      </c>
      <c r="M422" s="385" t="str">
        <f t="shared" si="38"/>
        <v/>
      </c>
      <c r="N422" s="385" t="str">
        <f t="shared" si="39"/>
        <v/>
      </c>
      <c r="O422" s="385" t="str">
        <f t="shared" si="40"/>
        <v/>
      </c>
      <c r="P422" s="385" t="str">
        <f t="shared" si="41"/>
        <v/>
      </c>
      <c r="Q422" s="150"/>
      <c r="R422" s="454"/>
      <c r="S422" s="254"/>
    </row>
    <row r="423" spans="1:19" ht="33" customHeight="1" x14ac:dyDescent="0.25">
      <c r="A423" s="46"/>
      <c r="B423" s="143"/>
      <c r="C423" s="327"/>
      <c r="D423" s="978"/>
      <c r="E423" s="979"/>
      <c r="F423" s="144"/>
      <c r="G423" s="143"/>
      <c r="H423" s="158"/>
      <c r="I423" s="453"/>
      <c r="J423" s="658" t="str">
        <f>IF(H423="","",VLOOKUP(H423,Datos!$B$2:$C$21,2,FALSE))</f>
        <v/>
      </c>
      <c r="K423" s="385" t="str">
        <f t="shared" si="36"/>
        <v/>
      </c>
      <c r="L423" s="385" t="str">
        <f t="shared" si="37"/>
        <v/>
      </c>
      <c r="M423" s="385" t="str">
        <f t="shared" si="38"/>
        <v/>
      </c>
      <c r="N423" s="385" t="str">
        <f t="shared" si="39"/>
        <v/>
      </c>
      <c r="O423" s="385" t="str">
        <f t="shared" si="40"/>
        <v/>
      </c>
      <c r="P423" s="385" t="str">
        <f t="shared" si="41"/>
        <v/>
      </c>
      <c r="Q423" s="150"/>
      <c r="R423" s="454"/>
      <c r="S423" s="254"/>
    </row>
    <row r="424" spans="1:19" ht="33" customHeight="1" x14ac:dyDescent="0.25">
      <c r="A424" s="46"/>
      <c r="B424" s="143"/>
      <c r="C424" s="327"/>
      <c r="D424" s="978"/>
      <c r="E424" s="979"/>
      <c r="F424" s="144"/>
      <c r="G424" s="143"/>
      <c r="H424" s="158"/>
      <c r="I424" s="453"/>
      <c r="J424" s="658" t="str">
        <f>IF(H424="","",VLOOKUP(H424,Datos!$B$2:$C$21,2,FALSE))</f>
        <v/>
      </c>
      <c r="K424" s="385" t="str">
        <f t="shared" si="36"/>
        <v/>
      </c>
      <c r="L424" s="385" t="str">
        <f t="shared" si="37"/>
        <v/>
      </c>
      <c r="M424" s="385" t="str">
        <f t="shared" si="38"/>
        <v/>
      </c>
      <c r="N424" s="385" t="str">
        <f t="shared" si="39"/>
        <v/>
      </c>
      <c r="O424" s="385" t="str">
        <f t="shared" si="40"/>
        <v/>
      </c>
      <c r="P424" s="385" t="str">
        <f t="shared" si="41"/>
        <v/>
      </c>
      <c r="Q424" s="150"/>
      <c r="R424" s="454"/>
      <c r="S424" s="254"/>
    </row>
    <row r="425" spans="1:19" ht="33" customHeight="1" x14ac:dyDescent="0.25">
      <c r="A425" s="46"/>
      <c r="B425" s="143"/>
      <c r="C425" s="327"/>
      <c r="D425" s="978"/>
      <c r="E425" s="979"/>
      <c r="F425" s="144"/>
      <c r="G425" s="143"/>
      <c r="H425" s="158"/>
      <c r="I425" s="453"/>
      <c r="J425" s="658" t="str">
        <f>IF(H425="","",VLOOKUP(H425,Datos!$B$2:$C$21,2,FALSE))</f>
        <v/>
      </c>
      <c r="K425" s="385" t="str">
        <f t="shared" si="36"/>
        <v/>
      </c>
      <c r="L425" s="385" t="str">
        <f t="shared" si="37"/>
        <v/>
      </c>
      <c r="M425" s="385" t="str">
        <f t="shared" si="38"/>
        <v/>
      </c>
      <c r="N425" s="385" t="str">
        <f t="shared" si="39"/>
        <v/>
      </c>
      <c r="O425" s="385" t="str">
        <f t="shared" si="40"/>
        <v/>
      </c>
      <c r="P425" s="385" t="str">
        <f t="shared" si="41"/>
        <v/>
      </c>
      <c r="Q425" s="150"/>
      <c r="R425" s="454"/>
      <c r="S425" s="254"/>
    </row>
    <row r="426" spans="1:19" ht="33" customHeight="1" x14ac:dyDescent="0.25">
      <c r="A426" s="46"/>
      <c r="B426" s="143"/>
      <c r="C426" s="327"/>
      <c r="D426" s="978"/>
      <c r="E426" s="979"/>
      <c r="F426" s="144"/>
      <c r="G426" s="143"/>
      <c r="H426" s="158"/>
      <c r="I426" s="453"/>
      <c r="J426" s="658" t="str">
        <f>IF(H426="","",VLOOKUP(H426,Datos!$B$2:$C$21,2,FALSE))</f>
        <v/>
      </c>
      <c r="K426" s="385" t="str">
        <f t="shared" si="36"/>
        <v/>
      </c>
      <c r="L426" s="385" t="str">
        <f t="shared" si="37"/>
        <v/>
      </c>
      <c r="M426" s="385" t="str">
        <f t="shared" si="38"/>
        <v/>
      </c>
      <c r="N426" s="385" t="str">
        <f t="shared" si="39"/>
        <v/>
      </c>
      <c r="O426" s="385" t="str">
        <f t="shared" si="40"/>
        <v/>
      </c>
      <c r="P426" s="385" t="str">
        <f t="shared" si="41"/>
        <v/>
      </c>
      <c r="Q426" s="150"/>
      <c r="R426" s="454"/>
      <c r="S426" s="254"/>
    </row>
    <row r="427" spans="1:19" ht="33" customHeight="1" x14ac:dyDescent="0.25">
      <c r="A427" s="46"/>
      <c r="B427" s="143"/>
      <c r="C427" s="327"/>
      <c r="D427" s="978"/>
      <c r="E427" s="979"/>
      <c r="F427" s="144"/>
      <c r="G427" s="143"/>
      <c r="H427" s="158"/>
      <c r="I427" s="453"/>
      <c r="J427" s="658" t="str">
        <f>IF(H427="","",VLOOKUP(H427,Datos!$B$2:$C$21,2,FALSE))</f>
        <v/>
      </c>
      <c r="K427" s="385" t="str">
        <f t="shared" si="36"/>
        <v/>
      </c>
      <c r="L427" s="385" t="str">
        <f t="shared" si="37"/>
        <v/>
      </c>
      <c r="M427" s="385" t="str">
        <f t="shared" si="38"/>
        <v/>
      </c>
      <c r="N427" s="385" t="str">
        <f t="shared" si="39"/>
        <v/>
      </c>
      <c r="O427" s="385" t="str">
        <f t="shared" si="40"/>
        <v/>
      </c>
      <c r="P427" s="385" t="str">
        <f t="shared" si="41"/>
        <v/>
      </c>
      <c r="Q427" s="150"/>
      <c r="R427" s="454"/>
      <c r="S427" s="254"/>
    </row>
    <row r="428" spans="1:19" ht="33" customHeight="1" x14ac:dyDescent="0.25">
      <c r="A428" s="46"/>
      <c r="B428" s="143"/>
      <c r="C428" s="327"/>
      <c r="D428" s="978"/>
      <c r="E428" s="979"/>
      <c r="F428" s="144"/>
      <c r="G428" s="143"/>
      <c r="H428" s="158"/>
      <c r="I428" s="453"/>
      <c r="J428" s="658" t="str">
        <f>IF(H428="","",VLOOKUP(H428,Datos!$B$2:$C$21,2,FALSE))</f>
        <v/>
      </c>
      <c r="K428" s="385" t="str">
        <f t="shared" si="36"/>
        <v/>
      </c>
      <c r="L428" s="385" t="str">
        <f t="shared" si="37"/>
        <v/>
      </c>
      <c r="M428" s="385" t="str">
        <f t="shared" si="38"/>
        <v/>
      </c>
      <c r="N428" s="385" t="str">
        <f t="shared" si="39"/>
        <v/>
      </c>
      <c r="O428" s="385" t="str">
        <f t="shared" si="40"/>
        <v/>
      </c>
      <c r="P428" s="385" t="str">
        <f t="shared" si="41"/>
        <v/>
      </c>
      <c r="Q428" s="150"/>
      <c r="R428" s="454"/>
      <c r="S428" s="254"/>
    </row>
    <row r="429" spans="1:19" ht="33" customHeight="1" x14ac:dyDescent="0.25">
      <c r="A429" s="46"/>
      <c r="B429" s="143"/>
      <c r="C429" s="327"/>
      <c r="D429" s="978"/>
      <c r="E429" s="979"/>
      <c r="F429" s="144"/>
      <c r="G429" s="143"/>
      <c r="H429" s="158"/>
      <c r="I429" s="453"/>
      <c r="J429" s="658" t="str">
        <f>IF(H429="","",VLOOKUP(H429,Datos!$B$2:$C$21,2,FALSE))</f>
        <v/>
      </c>
      <c r="K429" s="385" t="str">
        <f t="shared" si="36"/>
        <v/>
      </c>
      <c r="L429" s="385" t="str">
        <f t="shared" si="37"/>
        <v/>
      </c>
      <c r="M429" s="385" t="str">
        <f t="shared" si="38"/>
        <v/>
      </c>
      <c r="N429" s="385" t="str">
        <f t="shared" si="39"/>
        <v/>
      </c>
      <c r="O429" s="385" t="str">
        <f t="shared" si="40"/>
        <v/>
      </c>
      <c r="P429" s="385" t="str">
        <f t="shared" si="41"/>
        <v/>
      </c>
      <c r="Q429" s="150"/>
      <c r="R429" s="454"/>
      <c r="S429" s="254"/>
    </row>
    <row r="430" spans="1:19" ht="33" customHeight="1" x14ac:dyDescent="0.25">
      <c r="A430" s="46"/>
      <c r="B430" s="143"/>
      <c r="C430" s="327"/>
      <c r="D430" s="978"/>
      <c r="E430" s="979"/>
      <c r="F430" s="144"/>
      <c r="G430" s="143"/>
      <c r="H430" s="158"/>
      <c r="I430" s="453"/>
      <c r="J430" s="658" t="str">
        <f>IF(H430="","",VLOOKUP(H430,Datos!$B$2:$C$21,2,FALSE))</f>
        <v/>
      </c>
      <c r="K430" s="385" t="str">
        <f t="shared" si="36"/>
        <v/>
      </c>
      <c r="L430" s="385" t="str">
        <f t="shared" si="37"/>
        <v/>
      </c>
      <c r="M430" s="385" t="str">
        <f t="shared" si="38"/>
        <v/>
      </c>
      <c r="N430" s="385" t="str">
        <f t="shared" si="39"/>
        <v/>
      </c>
      <c r="O430" s="385" t="str">
        <f t="shared" si="40"/>
        <v/>
      </c>
      <c r="P430" s="385" t="str">
        <f t="shared" si="41"/>
        <v/>
      </c>
      <c r="Q430" s="150"/>
      <c r="R430" s="454"/>
      <c r="S430" s="254"/>
    </row>
    <row r="431" spans="1:19" ht="33" customHeight="1" x14ac:dyDescent="0.25">
      <c r="A431" s="46"/>
      <c r="B431" s="143"/>
      <c r="C431" s="327"/>
      <c r="D431" s="978"/>
      <c r="E431" s="979"/>
      <c r="F431" s="144"/>
      <c r="G431" s="143"/>
      <c r="H431" s="158"/>
      <c r="I431" s="453"/>
      <c r="J431" s="658" t="str">
        <f>IF(H431="","",VLOOKUP(H431,Datos!$B$2:$C$21,2,FALSE))</f>
        <v/>
      </c>
      <c r="K431" s="385" t="str">
        <f t="shared" si="36"/>
        <v/>
      </c>
      <c r="L431" s="385" t="str">
        <f t="shared" si="37"/>
        <v/>
      </c>
      <c r="M431" s="385" t="str">
        <f t="shared" si="38"/>
        <v/>
      </c>
      <c r="N431" s="385" t="str">
        <f t="shared" si="39"/>
        <v/>
      </c>
      <c r="O431" s="385" t="str">
        <f t="shared" si="40"/>
        <v/>
      </c>
      <c r="P431" s="385" t="str">
        <f t="shared" si="41"/>
        <v/>
      </c>
      <c r="Q431" s="150"/>
      <c r="R431" s="454"/>
      <c r="S431" s="254"/>
    </row>
    <row r="432" spans="1:19" ht="33" customHeight="1" x14ac:dyDescent="0.25">
      <c r="A432" s="46"/>
      <c r="B432" s="143"/>
      <c r="C432" s="327"/>
      <c r="D432" s="978"/>
      <c r="E432" s="979"/>
      <c r="F432" s="144"/>
      <c r="G432" s="143"/>
      <c r="H432" s="158"/>
      <c r="I432" s="453"/>
      <c r="J432" s="658" t="str">
        <f>IF(H432="","",VLOOKUP(H432,Datos!$B$2:$C$21,2,FALSE))</f>
        <v/>
      </c>
      <c r="K432" s="385" t="str">
        <f t="shared" si="36"/>
        <v/>
      </c>
      <c r="L432" s="385" t="str">
        <f t="shared" si="37"/>
        <v/>
      </c>
      <c r="M432" s="385" t="str">
        <f t="shared" si="38"/>
        <v/>
      </c>
      <c r="N432" s="385" t="str">
        <f t="shared" si="39"/>
        <v/>
      </c>
      <c r="O432" s="385" t="str">
        <f t="shared" si="40"/>
        <v/>
      </c>
      <c r="P432" s="385" t="str">
        <f t="shared" si="41"/>
        <v/>
      </c>
      <c r="Q432" s="150"/>
      <c r="R432" s="454"/>
      <c r="S432" s="254"/>
    </row>
    <row r="433" spans="1:19" ht="33" customHeight="1" x14ac:dyDescent="0.25">
      <c r="A433" s="46"/>
      <c r="B433" s="143"/>
      <c r="C433" s="327"/>
      <c r="D433" s="978"/>
      <c r="E433" s="979"/>
      <c r="F433" s="144"/>
      <c r="G433" s="143"/>
      <c r="H433" s="158"/>
      <c r="I433" s="453"/>
      <c r="J433" s="658" t="str">
        <f>IF(H433="","",VLOOKUP(H433,Datos!$B$2:$C$21,2,FALSE))</f>
        <v/>
      </c>
      <c r="K433" s="385" t="str">
        <f t="shared" si="36"/>
        <v/>
      </c>
      <c r="L433" s="385" t="str">
        <f t="shared" si="37"/>
        <v/>
      </c>
      <c r="M433" s="385" t="str">
        <f t="shared" si="38"/>
        <v/>
      </c>
      <c r="N433" s="385" t="str">
        <f t="shared" si="39"/>
        <v/>
      </c>
      <c r="O433" s="385" t="str">
        <f t="shared" si="40"/>
        <v/>
      </c>
      <c r="P433" s="385" t="str">
        <f t="shared" si="41"/>
        <v/>
      </c>
      <c r="Q433" s="150"/>
      <c r="R433" s="454"/>
      <c r="S433" s="254"/>
    </row>
    <row r="434" spans="1:19" ht="33" customHeight="1" x14ac:dyDescent="0.25">
      <c r="A434" s="46"/>
      <c r="B434" s="143"/>
      <c r="C434" s="327"/>
      <c r="D434" s="978"/>
      <c r="E434" s="979"/>
      <c r="F434" s="144"/>
      <c r="G434" s="143"/>
      <c r="H434" s="158"/>
      <c r="I434" s="453"/>
      <c r="J434" s="658" t="str">
        <f>IF(H434="","",VLOOKUP(H434,Datos!$B$2:$C$21,2,FALSE))</f>
        <v/>
      </c>
      <c r="K434" s="385" t="str">
        <f t="shared" si="36"/>
        <v/>
      </c>
      <c r="L434" s="385" t="str">
        <f t="shared" si="37"/>
        <v/>
      </c>
      <c r="M434" s="385" t="str">
        <f t="shared" si="38"/>
        <v/>
      </c>
      <c r="N434" s="385" t="str">
        <f t="shared" si="39"/>
        <v/>
      </c>
      <c r="O434" s="385" t="str">
        <f t="shared" si="40"/>
        <v/>
      </c>
      <c r="P434" s="385" t="str">
        <f t="shared" si="41"/>
        <v/>
      </c>
      <c r="Q434" s="150"/>
      <c r="R434" s="454"/>
      <c r="S434" s="254"/>
    </row>
    <row r="435" spans="1:19" ht="33" customHeight="1" x14ac:dyDescent="0.25">
      <c r="A435" s="46"/>
      <c r="B435" s="143"/>
      <c r="C435" s="327"/>
      <c r="D435" s="978"/>
      <c r="E435" s="979"/>
      <c r="F435" s="144"/>
      <c r="G435" s="143"/>
      <c r="H435" s="158"/>
      <c r="I435" s="453"/>
      <c r="J435" s="658" t="str">
        <f>IF(H435="","",VLOOKUP(H435,Datos!$B$2:$C$21,2,FALSE))</f>
        <v/>
      </c>
      <c r="K435" s="385" t="str">
        <f t="shared" si="36"/>
        <v/>
      </c>
      <c r="L435" s="385" t="str">
        <f t="shared" si="37"/>
        <v/>
      </c>
      <c r="M435" s="385" t="str">
        <f t="shared" si="38"/>
        <v/>
      </c>
      <c r="N435" s="385" t="str">
        <f t="shared" si="39"/>
        <v/>
      </c>
      <c r="O435" s="385" t="str">
        <f t="shared" si="40"/>
        <v/>
      </c>
      <c r="P435" s="385" t="str">
        <f t="shared" si="41"/>
        <v/>
      </c>
      <c r="Q435" s="150"/>
      <c r="R435" s="454"/>
      <c r="S435" s="254"/>
    </row>
    <row r="436" spans="1:19" ht="33" customHeight="1" x14ac:dyDescent="0.25">
      <c r="A436" s="46"/>
      <c r="B436" s="143"/>
      <c r="C436" s="327"/>
      <c r="D436" s="978"/>
      <c r="E436" s="979"/>
      <c r="F436" s="144"/>
      <c r="G436" s="143"/>
      <c r="H436" s="158"/>
      <c r="I436" s="453"/>
      <c r="J436" s="658" t="str">
        <f>IF(H436="","",VLOOKUP(H436,Datos!$B$2:$C$21,2,FALSE))</f>
        <v/>
      </c>
      <c r="K436" s="385" t="str">
        <f t="shared" si="36"/>
        <v/>
      </c>
      <c r="L436" s="385" t="str">
        <f t="shared" si="37"/>
        <v/>
      </c>
      <c r="M436" s="385" t="str">
        <f t="shared" si="38"/>
        <v/>
      </c>
      <c r="N436" s="385" t="str">
        <f t="shared" si="39"/>
        <v/>
      </c>
      <c r="O436" s="385" t="str">
        <f t="shared" si="40"/>
        <v/>
      </c>
      <c r="P436" s="385" t="str">
        <f t="shared" si="41"/>
        <v/>
      </c>
      <c r="Q436" s="150"/>
      <c r="R436" s="454"/>
      <c r="S436" s="254"/>
    </row>
    <row r="437" spans="1:19" ht="33" customHeight="1" x14ac:dyDescent="0.25">
      <c r="A437" s="46"/>
      <c r="B437" s="143"/>
      <c r="C437" s="327"/>
      <c r="D437" s="978"/>
      <c r="E437" s="979"/>
      <c r="F437" s="144"/>
      <c r="G437" s="143"/>
      <c r="H437" s="158"/>
      <c r="I437" s="453"/>
      <c r="J437" s="658" t="str">
        <f>IF(H437="","",VLOOKUP(H437,Datos!$B$2:$C$21,2,FALSE))</f>
        <v/>
      </c>
      <c r="K437" s="385" t="str">
        <f t="shared" si="36"/>
        <v/>
      </c>
      <c r="L437" s="385" t="str">
        <f t="shared" si="37"/>
        <v/>
      </c>
      <c r="M437" s="385" t="str">
        <f t="shared" si="38"/>
        <v/>
      </c>
      <c r="N437" s="385" t="str">
        <f t="shared" si="39"/>
        <v/>
      </c>
      <c r="O437" s="385" t="str">
        <f t="shared" si="40"/>
        <v/>
      </c>
      <c r="P437" s="385" t="str">
        <f t="shared" si="41"/>
        <v/>
      </c>
      <c r="Q437" s="150"/>
      <c r="R437" s="454"/>
      <c r="S437" s="254"/>
    </row>
    <row r="438" spans="1:19" ht="33" customHeight="1" x14ac:dyDescent="0.25">
      <c r="A438" s="46"/>
      <c r="B438" s="143"/>
      <c r="C438" s="327"/>
      <c r="D438" s="978"/>
      <c r="E438" s="979"/>
      <c r="F438" s="144"/>
      <c r="G438" s="143"/>
      <c r="H438" s="158"/>
      <c r="I438" s="453"/>
      <c r="J438" s="658" t="str">
        <f>IF(H438="","",VLOOKUP(H438,Datos!$B$2:$C$21,2,FALSE))</f>
        <v/>
      </c>
      <c r="K438" s="385" t="str">
        <f t="shared" si="36"/>
        <v/>
      </c>
      <c r="L438" s="385" t="str">
        <f t="shared" si="37"/>
        <v/>
      </c>
      <c r="M438" s="385" t="str">
        <f t="shared" si="38"/>
        <v/>
      </c>
      <c r="N438" s="385" t="str">
        <f t="shared" si="39"/>
        <v/>
      </c>
      <c r="O438" s="385" t="str">
        <f t="shared" si="40"/>
        <v/>
      </c>
      <c r="P438" s="385" t="str">
        <f t="shared" si="41"/>
        <v/>
      </c>
      <c r="Q438" s="150"/>
      <c r="R438" s="454"/>
      <c r="S438" s="254"/>
    </row>
    <row r="439" spans="1:19" ht="33" customHeight="1" x14ac:dyDescent="0.25">
      <c r="A439" s="46"/>
      <c r="B439" s="143"/>
      <c r="C439" s="327"/>
      <c r="D439" s="978"/>
      <c r="E439" s="979"/>
      <c r="F439" s="144"/>
      <c r="G439" s="143"/>
      <c r="H439" s="158"/>
      <c r="I439" s="453"/>
      <c r="J439" s="658" t="str">
        <f>IF(H439="","",VLOOKUP(H439,Datos!$B$2:$C$21,2,FALSE))</f>
        <v/>
      </c>
      <c r="K439" s="385" t="str">
        <f t="shared" si="36"/>
        <v/>
      </c>
      <c r="L439" s="385" t="str">
        <f t="shared" si="37"/>
        <v/>
      </c>
      <c r="M439" s="385" t="str">
        <f t="shared" si="38"/>
        <v/>
      </c>
      <c r="N439" s="385" t="str">
        <f t="shared" si="39"/>
        <v/>
      </c>
      <c r="O439" s="385" t="str">
        <f t="shared" si="40"/>
        <v/>
      </c>
      <c r="P439" s="385" t="str">
        <f t="shared" si="41"/>
        <v/>
      </c>
      <c r="Q439" s="150"/>
      <c r="R439" s="454"/>
      <c r="S439" s="254"/>
    </row>
    <row r="440" spans="1:19" ht="33" customHeight="1" x14ac:dyDescent="0.25">
      <c r="A440" s="46"/>
      <c r="B440" s="143"/>
      <c r="C440" s="327"/>
      <c r="D440" s="978"/>
      <c r="E440" s="979"/>
      <c r="F440" s="144"/>
      <c r="G440" s="143"/>
      <c r="H440" s="158"/>
      <c r="I440" s="453"/>
      <c r="J440" s="658" t="str">
        <f>IF(H440="","",VLOOKUP(H440,Datos!$B$2:$C$21,2,FALSE))</f>
        <v/>
      </c>
      <c r="K440" s="385" t="str">
        <f t="shared" si="36"/>
        <v/>
      </c>
      <c r="L440" s="385" t="str">
        <f t="shared" si="37"/>
        <v/>
      </c>
      <c r="M440" s="385" t="str">
        <f t="shared" si="38"/>
        <v/>
      </c>
      <c r="N440" s="385" t="str">
        <f t="shared" si="39"/>
        <v/>
      </c>
      <c r="O440" s="385" t="str">
        <f t="shared" si="40"/>
        <v/>
      </c>
      <c r="P440" s="385" t="str">
        <f t="shared" si="41"/>
        <v/>
      </c>
      <c r="Q440" s="150"/>
      <c r="R440" s="454"/>
      <c r="S440" s="254"/>
    </row>
    <row r="441" spans="1:19" ht="33" customHeight="1" x14ac:dyDescent="0.25">
      <c r="A441" s="46"/>
      <c r="B441" s="143"/>
      <c r="C441" s="327"/>
      <c r="D441" s="978"/>
      <c r="E441" s="979"/>
      <c r="F441" s="144"/>
      <c r="G441" s="143"/>
      <c r="H441" s="158"/>
      <c r="I441" s="453"/>
      <c r="J441" s="658" t="str">
        <f>IF(H441="","",VLOOKUP(H441,Datos!$B$2:$C$21,2,FALSE))</f>
        <v/>
      </c>
      <c r="K441" s="385" t="str">
        <f t="shared" si="36"/>
        <v/>
      </c>
      <c r="L441" s="385" t="str">
        <f t="shared" si="37"/>
        <v/>
      </c>
      <c r="M441" s="385" t="str">
        <f t="shared" si="38"/>
        <v/>
      </c>
      <c r="N441" s="385" t="str">
        <f t="shared" si="39"/>
        <v/>
      </c>
      <c r="O441" s="385" t="str">
        <f t="shared" si="40"/>
        <v/>
      </c>
      <c r="P441" s="385" t="str">
        <f t="shared" si="41"/>
        <v/>
      </c>
      <c r="Q441" s="150"/>
      <c r="R441" s="454"/>
      <c r="S441" s="254"/>
    </row>
    <row r="442" spans="1:19" ht="33" customHeight="1" x14ac:dyDescent="0.25">
      <c r="A442" s="46"/>
      <c r="B442" s="143"/>
      <c r="C442" s="327"/>
      <c r="D442" s="978"/>
      <c r="E442" s="979"/>
      <c r="F442" s="144"/>
      <c r="G442" s="143"/>
      <c r="H442" s="158"/>
      <c r="I442" s="453"/>
      <c r="J442" s="658" t="str">
        <f>IF(H442="","",VLOOKUP(H442,Datos!$B$2:$C$21,2,FALSE))</f>
        <v/>
      </c>
      <c r="K442" s="385" t="str">
        <f t="shared" si="36"/>
        <v/>
      </c>
      <c r="L442" s="385" t="str">
        <f t="shared" si="37"/>
        <v/>
      </c>
      <c r="M442" s="385" t="str">
        <f t="shared" si="38"/>
        <v/>
      </c>
      <c r="N442" s="385" t="str">
        <f t="shared" si="39"/>
        <v/>
      </c>
      <c r="O442" s="385" t="str">
        <f t="shared" si="40"/>
        <v/>
      </c>
      <c r="P442" s="385" t="str">
        <f t="shared" si="41"/>
        <v/>
      </c>
      <c r="Q442" s="150"/>
      <c r="R442" s="454"/>
      <c r="S442" s="254"/>
    </row>
    <row r="443" spans="1:19" ht="33" customHeight="1" x14ac:dyDescent="0.25">
      <c r="A443" s="46"/>
      <c r="B443" s="143"/>
      <c r="C443" s="327"/>
      <c r="D443" s="978"/>
      <c r="E443" s="979"/>
      <c r="F443" s="144"/>
      <c r="G443" s="143"/>
      <c r="H443" s="158"/>
      <c r="I443" s="453"/>
      <c r="J443" s="658" t="str">
        <f>IF(H443="","",VLOOKUP(H443,Datos!$B$2:$C$21,2,FALSE))</f>
        <v/>
      </c>
      <c r="K443" s="385" t="str">
        <f t="shared" si="36"/>
        <v/>
      </c>
      <c r="L443" s="385" t="str">
        <f t="shared" si="37"/>
        <v/>
      </c>
      <c r="M443" s="385" t="str">
        <f t="shared" si="38"/>
        <v/>
      </c>
      <c r="N443" s="385" t="str">
        <f t="shared" si="39"/>
        <v/>
      </c>
      <c r="O443" s="385" t="str">
        <f t="shared" si="40"/>
        <v/>
      </c>
      <c r="P443" s="385" t="str">
        <f t="shared" si="41"/>
        <v/>
      </c>
      <c r="Q443" s="150"/>
      <c r="R443" s="454"/>
      <c r="S443" s="254"/>
    </row>
    <row r="444" spans="1:19" ht="33" customHeight="1" x14ac:dyDescent="0.25">
      <c r="A444" s="46"/>
      <c r="B444" s="143"/>
      <c r="C444" s="327"/>
      <c r="D444" s="978"/>
      <c r="E444" s="979"/>
      <c r="F444" s="144"/>
      <c r="G444" s="143"/>
      <c r="H444" s="158"/>
      <c r="I444" s="453"/>
      <c r="J444" s="658" t="str">
        <f>IF(H444="","",VLOOKUP(H444,Datos!$B$2:$C$21,2,FALSE))</f>
        <v/>
      </c>
      <c r="K444" s="385" t="str">
        <f t="shared" si="36"/>
        <v/>
      </c>
      <c r="L444" s="385" t="str">
        <f t="shared" si="37"/>
        <v/>
      </c>
      <c r="M444" s="385" t="str">
        <f t="shared" si="38"/>
        <v/>
      </c>
      <c r="N444" s="385" t="str">
        <f t="shared" si="39"/>
        <v/>
      </c>
      <c r="O444" s="385" t="str">
        <f t="shared" si="40"/>
        <v/>
      </c>
      <c r="P444" s="385" t="str">
        <f t="shared" si="41"/>
        <v/>
      </c>
      <c r="Q444" s="150"/>
      <c r="R444" s="454"/>
      <c r="S444" s="254"/>
    </row>
    <row r="445" spans="1:19" ht="33" customHeight="1" x14ac:dyDescent="0.25">
      <c r="A445" s="46"/>
      <c r="B445" s="143"/>
      <c r="C445" s="327"/>
      <c r="D445" s="978"/>
      <c r="E445" s="979"/>
      <c r="F445" s="144"/>
      <c r="G445" s="143"/>
      <c r="H445" s="158"/>
      <c r="I445" s="453"/>
      <c r="J445" s="658" t="str">
        <f>IF(H445="","",VLOOKUP(H445,Datos!$B$2:$C$21,2,FALSE))</f>
        <v/>
      </c>
      <c r="K445" s="385" t="str">
        <f t="shared" si="36"/>
        <v/>
      </c>
      <c r="L445" s="385" t="str">
        <f t="shared" si="37"/>
        <v/>
      </c>
      <c r="M445" s="385" t="str">
        <f t="shared" si="38"/>
        <v/>
      </c>
      <c r="N445" s="385" t="str">
        <f t="shared" si="39"/>
        <v/>
      </c>
      <c r="O445" s="385" t="str">
        <f t="shared" si="40"/>
        <v/>
      </c>
      <c r="P445" s="385" t="str">
        <f t="shared" si="41"/>
        <v/>
      </c>
      <c r="Q445" s="150"/>
      <c r="R445" s="454"/>
      <c r="S445" s="254"/>
    </row>
    <row r="446" spans="1:19" ht="33" customHeight="1" x14ac:dyDescent="0.25">
      <c r="A446" s="46"/>
      <c r="B446" s="143"/>
      <c r="C446" s="327"/>
      <c r="D446" s="978"/>
      <c r="E446" s="979"/>
      <c r="F446" s="144"/>
      <c r="G446" s="143"/>
      <c r="H446" s="158"/>
      <c r="I446" s="453"/>
      <c r="J446" s="658" t="str">
        <f>IF(H446="","",VLOOKUP(H446,Datos!$B$2:$C$21,2,FALSE))</f>
        <v/>
      </c>
      <c r="K446" s="385" t="str">
        <f t="shared" si="36"/>
        <v/>
      </c>
      <c r="L446" s="385" t="str">
        <f t="shared" si="37"/>
        <v/>
      </c>
      <c r="M446" s="385" t="str">
        <f t="shared" si="38"/>
        <v/>
      </c>
      <c r="N446" s="385" t="str">
        <f t="shared" si="39"/>
        <v/>
      </c>
      <c r="O446" s="385" t="str">
        <f t="shared" si="40"/>
        <v/>
      </c>
      <c r="P446" s="385" t="str">
        <f t="shared" si="41"/>
        <v/>
      </c>
      <c r="Q446" s="150"/>
      <c r="R446" s="454"/>
      <c r="S446" s="254"/>
    </row>
    <row r="447" spans="1:19" ht="33" customHeight="1" x14ac:dyDescent="0.25">
      <c r="A447" s="46"/>
      <c r="B447" s="143"/>
      <c r="C447" s="327"/>
      <c r="D447" s="978"/>
      <c r="E447" s="979"/>
      <c r="F447" s="144"/>
      <c r="G447" s="143"/>
      <c r="H447" s="158"/>
      <c r="I447" s="453"/>
      <c r="J447" s="658" t="str">
        <f>IF(H447="","",VLOOKUP(H447,Datos!$B$2:$C$21,2,FALSE))</f>
        <v/>
      </c>
      <c r="K447" s="385" t="str">
        <f t="shared" si="36"/>
        <v/>
      </c>
      <c r="L447" s="385" t="str">
        <f t="shared" si="37"/>
        <v/>
      </c>
      <c r="M447" s="385" t="str">
        <f t="shared" si="38"/>
        <v/>
      </c>
      <c r="N447" s="385" t="str">
        <f t="shared" si="39"/>
        <v/>
      </c>
      <c r="O447" s="385" t="str">
        <f t="shared" si="40"/>
        <v/>
      </c>
      <c r="P447" s="385" t="str">
        <f t="shared" si="41"/>
        <v/>
      </c>
      <c r="Q447" s="150"/>
      <c r="R447" s="454"/>
      <c r="S447" s="254"/>
    </row>
    <row r="448" spans="1:19" ht="33" customHeight="1" x14ac:dyDescent="0.25">
      <c r="A448" s="46"/>
      <c r="B448" s="143"/>
      <c r="C448" s="327"/>
      <c r="D448" s="978"/>
      <c r="E448" s="979"/>
      <c r="F448" s="144"/>
      <c r="G448" s="143"/>
      <c r="H448" s="158"/>
      <c r="I448" s="453"/>
      <c r="J448" s="658" t="str">
        <f>IF(H448="","",VLOOKUP(H448,Datos!$B$2:$C$21,2,FALSE))</f>
        <v/>
      </c>
      <c r="K448" s="385" t="str">
        <f t="shared" si="36"/>
        <v/>
      </c>
      <c r="L448" s="385" t="str">
        <f t="shared" si="37"/>
        <v/>
      </c>
      <c r="M448" s="385" t="str">
        <f t="shared" si="38"/>
        <v/>
      </c>
      <c r="N448" s="385" t="str">
        <f t="shared" si="39"/>
        <v/>
      </c>
      <c r="O448" s="385" t="str">
        <f t="shared" si="40"/>
        <v/>
      </c>
      <c r="P448" s="385" t="str">
        <f t="shared" si="41"/>
        <v/>
      </c>
      <c r="Q448" s="150"/>
      <c r="R448" s="454"/>
      <c r="S448" s="254"/>
    </row>
    <row r="449" spans="1:19" ht="33" customHeight="1" x14ac:dyDescent="0.25">
      <c r="A449" s="46"/>
      <c r="B449" s="143"/>
      <c r="C449" s="327"/>
      <c r="D449" s="978"/>
      <c r="E449" s="979"/>
      <c r="F449" s="144"/>
      <c r="G449" s="143"/>
      <c r="H449" s="158"/>
      <c r="I449" s="453"/>
      <c r="J449" s="658" t="str">
        <f>IF(H449="","",VLOOKUP(H449,Datos!$B$2:$C$21,2,FALSE))</f>
        <v/>
      </c>
      <c r="K449" s="385" t="str">
        <f t="shared" si="36"/>
        <v/>
      </c>
      <c r="L449" s="385" t="str">
        <f t="shared" si="37"/>
        <v/>
      </c>
      <c r="M449" s="385" t="str">
        <f t="shared" si="38"/>
        <v/>
      </c>
      <c r="N449" s="385" t="str">
        <f t="shared" si="39"/>
        <v/>
      </c>
      <c r="O449" s="385" t="str">
        <f t="shared" si="40"/>
        <v/>
      </c>
      <c r="P449" s="385" t="str">
        <f t="shared" si="41"/>
        <v/>
      </c>
      <c r="Q449" s="150"/>
      <c r="R449" s="454"/>
      <c r="S449" s="254"/>
    </row>
    <row r="450" spans="1:19" ht="33" customHeight="1" x14ac:dyDescent="0.25">
      <c r="A450" s="46"/>
      <c r="B450" s="143"/>
      <c r="C450" s="327"/>
      <c r="D450" s="978"/>
      <c r="E450" s="979"/>
      <c r="F450" s="144"/>
      <c r="G450" s="143"/>
      <c r="H450" s="158"/>
      <c r="I450" s="453"/>
      <c r="J450" s="658" t="str">
        <f>IF(H450="","",VLOOKUP(H450,Datos!$B$2:$C$21,2,FALSE))</f>
        <v/>
      </c>
      <c r="K450" s="385" t="str">
        <f t="shared" si="36"/>
        <v/>
      </c>
      <c r="L450" s="385" t="str">
        <f t="shared" si="37"/>
        <v/>
      </c>
      <c r="M450" s="385" t="str">
        <f t="shared" si="38"/>
        <v/>
      </c>
      <c r="N450" s="385" t="str">
        <f t="shared" si="39"/>
        <v/>
      </c>
      <c r="O450" s="385" t="str">
        <f t="shared" si="40"/>
        <v/>
      </c>
      <c r="P450" s="385" t="str">
        <f t="shared" si="41"/>
        <v/>
      </c>
      <c r="Q450" s="150"/>
      <c r="R450" s="454"/>
      <c r="S450" s="254"/>
    </row>
    <row r="451" spans="1:19" ht="33" customHeight="1" x14ac:dyDescent="0.25">
      <c r="A451" s="46"/>
      <c r="B451" s="143"/>
      <c r="C451" s="327"/>
      <c r="D451" s="978"/>
      <c r="E451" s="979"/>
      <c r="F451" s="144"/>
      <c r="G451" s="143"/>
      <c r="H451" s="158"/>
      <c r="I451" s="453"/>
      <c r="J451" s="658" t="str">
        <f>IF(H451="","",VLOOKUP(H451,Datos!$B$2:$C$21,2,FALSE))</f>
        <v/>
      </c>
      <c r="K451" s="385" t="str">
        <f t="shared" si="36"/>
        <v/>
      </c>
      <c r="L451" s="385" t="str">
        <f t="shared" si="37"/>
        <v/>
      </c>
      <c r="M451" s="385" t="str">
        <f t="shared" si="38"/>
        <v/>
      </c>
      <c r="N451" s="385" t="str">
        <f t="shared" si="39"/>
        <v/>
      </c>
      <c r="O451" s="385" t="str">
        <f t="shared" si="40"/>
        <v/>
      </c>
      <c r="P451" s="385" t="str">
        <f t="shared" si="41"/>
        <v/>
      </c>
      <c r="Q451" s="150"/>
      <c r="R451" s="454"/>
      <c r="S451" s="254"/>
    </row>
    <row r="452" spans="1:19" ht="33" customHeight="1" x14ac:dyDescent="0.25">
      <c r="A452" s="46"/>
      <c r="B452" s="143"/>
      <c r="C452" s="327"/>
      <c r="D452" s="978"/>
      <c r="E452" s="979"/>
      <c r="F452" s="144"/>
      <c r="G452" s="143"/>
      <c r="H452" s="158"/>
      <c r="I452" s="453"/>
      <c r="J452" s="658" t="str">
        <f>IF(H452="","",VLOOKUP(H452,Datos!$B$2:$C$21,2,FALSE))</f>
        <v/>
      </c>
      <c r="K452" s="385" t="str">
        <f t="shared" si="36"/>
        <v/>
      </c>
      <c r="L452" s="385" t="str">
        <f t="shared" si="37"/>
        <v/>
      </c>
      <c r="M452" s="385" t="str">
        <f t="shared" si="38"/>
        <v/>
      </c>
      <c r="N452" s="385" t="str">
        <f t="shared" si="39"/>
        <v/>
      </c>
      <c r="O452" s="385" t="str">
        <f t="shared" si="40"/>
        <v/>
      </c>
      <c r="P452" s="385" t="str">
        <f t="shared" si="41"/>
        <v/>
      </c>
      <c r="Q452" s="150"/>
      <c r="R452" s="454"/>
      <c r="S452" s="254"/>
    </row>
    <row r="453" spans="1:19" ht="33" customHeight="1" x14ac:dyDescent="0.25">
      <c r="A453" s="46"/>
      <c r="B453" s="143"/>
      <c r="C453" s="327"/>
      <c r="D453" s="978"/>
      <c r="E453" s="979"/>
      <c r="F453" s="144"/>
      <c r="G453" s="143"/>
      <c r="H453" s="158"/>
      <c r="I453" s="453"/>
      <c r="J453" s="658" t="str">
        <f>IF(H453="","",VLOOKUP(H453,Datos!$B$2:$C$21,2,FALSE))</f>
        <v/>
      </c>
      <c r="K453" s="385" t="str">
        <f t="shared" si="36"/>
        <v/>
      </c>
      <c r="L453" s="385" t="str">
        <f t="shared" si="37"/>
        <v/>
      </c>
      <c r="M453" s="385" t="str">
        <f t="shared" si="38"/>
        <v/>
      </c>
      <c r="N453" s="385" t="str">
        <f t="shared" si="39"/>
        <v/>
      </c>
      <c r="O453" s="385" t="str">
        <f t="shared" si="40"/>
        <v/>
      </c>
      <c r="P453" s="385" t="str">
        <f t="shared" si="41"/>
        <v/>
      </c>
      <c r="Q453" s="150"/>
      <c r="R453" s="454"/>
      <c r="S453" s="254"/>
    </row>
    <row r="454" spans="1:19" ht="33" customHeight="1" x14ac:dyDescent="0.25">
      <c r="A454" s="46"/>
      <c r="B454" s="143"/>
      <c r="C454" s="327"/>
      <c r="D454" s="978"/>
      <c r="E454" s="979"/>
      <c r="F454" s="144"/>
      <c r="G454" s="143"/>
      <c r="H454" s="158"/>
      <c r="I454" s="453"/>
      <c r="J454" s="658" t="str">
        <f>IF(H454="","",VLOOKUP(H454,Datos!$B$2:$C$21,2,FALSE))</f>
        <v/>
      </c>
      <c r="K454" s="385" t="str">
        <f t="shared" si="36"/>
        <v/>
      </c>
      <c r="L454" s="385" t="str">
        <f t="shared" si="37"/>
        <v/>
      </c>
      <c r="M454" s="385" t="str">
        <f t="shared" si="38"/>
        <v/>
      </c>
      <c r="N454" s="385" t="str">
        <f t="shared" si="39"/>
        <v/>
      </c>
      <c r="O454" s="385" t="str">
        <f t="shared" si="40"/>
        <v/>
      </c>
      <c r="P454" s="385" t="str">
        <f t="shared" si="41"/>
        <v/>
      </c>
      <c r="Q454" s="150"/>
      <c r="R454" s="454"/>
      <c r="S454" s="254"/>
    </row>
    <row r="455" spans="1:19" ht="33" customHeight="1" x14ac:dyDescent="0.25">
      <c r="A455" s="46"/>
      <c r="B455" s="143"/>
      <c r="C455" s="327"/>
      <c r="D455" s="978"/>
      <c r="E455" s="979"/>
      <c r="F455" s="144"/>
      <c r="G455" s="143"/>
      <c r="H455" s="158"/>
      <c r="I455" s="453"/>
      <c r="J455" s="658" t="str">
        <f>IF(H455="","",VLOOKUP(H455,Datos!$B$2:$C$21,2,FALSE))</f>
        <v/>
      </c>
      <c r="K455" s="385" t="str">
        <f t="shared" si="36"/>
        <v/>
      </c>
      <c r="L455" s="385" t="str">
        <f t="shared" si="37"/>
        <v/>
      </c>
      <c r="M455" s="385" t="str">
        <f t="shared" si="38"/>
        <v/>
      </c>
      <c r="N455" s="385" t="str">
        <f t="shared" si="39"/>
        <v/>
      </c>
      <c r="O455" s="385" t="str">
        <f t="shared" si="40"/>
        <v/>
      </c>
      <c r="P455" s="385" t="str">
        <f t="shared" si="41"/>
        <v/>
      </c>
      <c r="Q455" s="150"/>
      <c r="R455" s="454"/>
      <c r="S455" s="254"/>
    </row>
    <row r="456" spans="1:19" ht="33" customHeight="1" x14ac:dyDescent="0.25">
      <c r="A456" s="46"/>
      <c r="B456" s="143"/>
      <c r="C456" s="327"/>
      <c r="D456" s="978"/>
      <c r="E456" s="979"/>
      <c r="F456" s="144"/>
      <c r="G456" s="143"/>
      <c r="H456" s="158"/>
      <c r="I456" s="453"/>
      <c r="J456" s="658" t="str">
        <f>IF(H456="","",VLOOKUP(H456,Datos!$B$2:$C$21,2,FALSE))</f>
        <v/>
      </c>
      <c r="K456" s="385" t="str">
        <f t="shared" si="36"/>
        <v/>
      </c>
      <c r="L456" s="385" t="str">
        <f t="shared" si="37"/>
        <v/>
      </c>
      <c r="M456" s="385" t="str">
        <f t="shared" si="38"/>
        <v/>
      </c>
      <c r="N456" s="385" t="str">
        <f t="shared" si="39"/>
        <v/>
      </c>
      <c r="O456" s="385" t="str">
        <f t="shared" si="40"/>
        <v/>
      </c>
      <c r="P456" s="385" t="str">
        <f t="shared" si="41"/>
        <v/>
      </c>
      <c r="Q456" s="150"/>
      <c r="R456" s="454"/>
      <c r="S456" s="254"/>
    </row>
    <row r="457" spans="1:19" ht="33" customHeight="1" x14ac:dyDescent="0.25">
      <c r="A457" s="46"/>
      <c r="B457" s="143"/>
      <c r="C457" s="327"/>
      <c r="D457" s="978"/>
      <c r="E457" s="979"/>
      <c r="F457" s="144"/>
      <c r="G457" s="143"/>
      <c r="H457" s="158"/>
      <c r="I457" s="453"/>
      <c r="J457" s="658" t="str">
        <f>IF(H457="","",VLOOKUP(H457,Datos!$B$2:$C$21,2,FALSE))</f>
        <v/>
      </c>
      <c r="K457" s="385" t="str">
        <f t="shared" si="36"/>
        <v/>
      </c>
      <c r="L457" s="385" t="str">
        <f t="shared" si="37"/>
        <v/>
      </c>
      <c r="M457" s="385" t="str">
        <f t="shared" si="38"/>
        <v/>
      </c>
      <c r="N457" s="385" t="str">
        <f t="shared" si="39"/>
        <v/>
      </c>
      <c r="O457" s="385" t="str">
        <f t="shared" si="40"/>
        <v/>
      </c>
      <c r="P457" s="385" t="str">
        <f t="shared" si="41"/>
        <v/>
      </c>
      <c r="Q457" s="150"/>
      <c r="R457" s="454"/>
      <c r="S457" s="254"/>
    </row>
    <row r="458" spans="1:19" ht="33" customHeight="1" x14ac:dyDescent="0.25">
      <c r="A458" s="46"/>
      <c r="B458" s="143"/>
      <c r="C458" s="327"/>
      <c r="D458" s="978"/>
      <c r="E458" s="979"/>
      <c r="F458" s="144"/>
      <c r="G458" s="143"/>
      <c r="H458" s="158"/>
      <c r="I458" s="453"/>
      <c r="J458" s="658" t="str">
        <f>IF(H458="","",VLOOKUP(H458,Datos!$B$2:$C$21,2,FALSE))</f>
        <v/>
      </c>
      <c r="K458" s="385" t="str">
        <f t="shared" si="36"/>
        <v/>
      </c>
      <c r="L458" s="385" t="str">
        <f t="shared" si="37"/>
        <v/>
      </c>
      <c r="M458" s="385" t="str">
        <f t="shared" si="38"/>
        <v/>
      </c>
      <c r="N458" s="385" t="str">
        <f t="shared" si="39"/>
        <v/>
      </c>
      <c r="O458" s="385" t="str">
        <f t="shared" si="40"/>
        <v/>
      </c>
      <c r="P458" s="385" t="str">
        <f t="shared" si="41"/>
        <v/>
      </c>
      <c r="Q458" s="150"/>
      <c r="R458" s="454"/>
      <c r="S458" s="254"/>
    </row>
    <row r="459" spans="1:19" ht="33" customHeight="1" x14ac:dyDescent="0.25">
      <c r="A459" s="46"/>
      <c r="B459" s="143"/>
      <c r="C459" s="327"/>
      <c r="D459" s="978"/>
      <c r="E459" s="979"/>
      <c r="F459" s="144"/>
      <c r="G459" s="143"/>
      <c r="H459" s="158"/>
      <c r="I459" s="453"/>
      <c r="J459" s="658" t="str">
        <f>IF(H459="","",VLOOKUP(H459,Datos!$B$2:$C$21,2,FALSE))</f>
        <v/>
      </c>
      <c r="K459" s="385" t="str">
        <f t="shared" si="36"/>
        <v/>
      </c>
      <c r="L459" s="385" t="str">
        <f t="shared" si="37"/>
        <v/>
      </c>
      <c r="M459" s="385" t="str">
        <f t="shared" si="38"/>
        <v/>
      </c>
      <c r="N459" s="385" t="str">
        <f t="shared" si="39"/>
        <v/>
      </c>
      <c r="O459" s="385" t="str">
        <f t="shared" si="40"/>
        <v/>
      </c>
      <c r="P459" s="385" t="str">
        <f t="shared" si="41"/>
        <v/>
      </c>
      <c r="Q459" s="150"/>
      <c r="R459" s="454"/>
      <c r="S459" s="254"/>
    </row>
    <row r="460" spans="1:19" ht="33" customHeight="1" x14ac:dyDescent="0.25">
      <c r="A460" s="46"/>
      <c r="B460" s="143"/>
      <c r="C460" s="327"/>
      <c r="D460" s="978"/>
      <c r="E460" s="979"/>
      <c r="F460" s="144"/>
      <c r="G460" s="143"/>
      <c r="H460" s="158"/>
      <c r="I460" s="453"/>
      <c r="J460" s="658" t="str">
        <f>IF(H460="","",VLOOKUP(H460,Datos!$B$2:$C$21,2,FALSE))</f>
        <v/>
      </c>
      <c r="K460" s="385" t="str">
        <f t="shared" si="36"/>
        <v/>
      </c>
      <c r="L460" s="385" t="str">
        <f t="shared" si="37"/>
        <v/>
      </c>
      <c r="M460" s="385" t="str">
        <f t="shared" si="38"/>
        <v/>
      </c>
      <c r="N460" s="385" t="str">
        <f t="shared" si="39"/>
        <v/>
      </c>
      <c r="O460" s="385" t="str">
        <f t="shared" si="40"/>
        <v/>
      </c>
      <c r="P460" s="385" t="str">
        <f t="shared" si="41"/>
        <v/>
      </c>
      <c r="Q460" s="150"/>
      <c r="R460" s="454"/>
      <c r="S460" s="254"/>
    </row>
    <row r="461" spans="1:19" ht="33" customHeight="1" x14ac:dyDescent="0.25">
      <c r="A461" s="46"/>
      <c r="B461" s="143"/>
      <c r="C461" s="327"/>
      <c r="D461" s="978"/>
      <c r="E461" s="979"/>
      <c r="F461" s="144"/>
      <c r="G461" s="143"/>
      <c r="H461" s="158"/>
      <c r="I461" s="453"/>
      <c r="J461" s="658" t="str">
        <f>IF(H461="","",VLOOKUP(H461,Datos!$B$2:$C$21,2,FALSE))</f>
        <v/>
      </c>
      <c r="K461" s="385" t="str">
        <f t="shared" ref="K461:K511" si="42">IF(ISNUMBER(J461),((J461*12)*G461),"")</f>
        <v/>
      </c>
      <c r="L461" s="385" t="str">
        <f t="shared" ref="L461:L511" si="43">IF(ISNUMBER(J461),(K461/12),"")</f>
        <v/>
      </c>
      <c r="M461" s="385" t="str">
        <f t="shared" ref="M461:M511" si="44">IF(ISNUMBER(J461),($F$513*G461),"")</f>
        <v/>
      </c>
      <c r="N461" s="385" t="str">
        <f t="shared" ref="N461:N511" si="45">IF(ISNUMBER(J461),(K461*8.33%),"")</f>
        <v/>
      </c>
      <c r="O461" s="385" t="str">
        <f t="shared" ref="O461:O511" si="46">IF(ISNUMBER(J461),(K461*9.15%),"")</f>
        <v/>
      </c>
      <c r="P461" s="385" t="str">
        <f t="shared" ref="P461:P511" si="47">IF(ISNUMBER(J461),SUM(K461:O461),"")</f>
        <v/>
      </c>
      <c r="Q461" s="150"/>
      <c r="R461" s="454"/>
      <c r="S461" s="254"/>
    </row>
    <row r="462" spans="1:19" ht="33" customHeight="1" x14ac:dyDescent="0.25">
      <c r="A462" s="46"/>
      <c r="B462" s="143"/>
      <c r="C462" s="327"/>
      <c r="D462" s="978"/>
      <c r="E462" s="979"/>
      <c r="F462" s="144"/>
      <c r="G462" s="143"/>
      <c r="H462" s="158"/>
      <c r="I462" s="453"/>
      <c r="J462" s="658" t="str">
        <f>IF(H462="","",VLOOKUP(H462,Datos!$B$2:$C$21,2,FALSE))</f>
        <v/>
      </c>
      <c r="K462" s="385" t="str">
        <f t="shared" si="42"/>
        <v/>
      </c>
      <c r="L462" s="385" t="str">
        <f t="shared" si="43"/>
        <v/>
      </c>
      <c r="M462" s="385" t="str">
        <f t="shared" si="44"/>
        <v/>
      </c>
      <c r="N462" s="385" t="str">
        <f t="shared" si="45"/>
        <v/>
      </c>
      <c r="O462" s="385" t="str">
        <f t="shared" si="46"/>
        <v/>
      </c>
      <c r="P462" s="385" t="str">
        <f t="shared" si="47"/>
        <v/>
      </c>
      <c r="Q462" s="150"/>
      <c r="R462" s="454"/>
      <c r="S462" s="254"/>
    </row>
    <row r="463" spans="1:19" ht="33" customHeight="1" x14ac:dyDescent="0.25">
      <c r="A463" s="46"/>
      <c r="B463" s="143"/>
      <c r="C463" s="327"/>
      <c r="D463" s="978"/>
      <c r="E463" s="979"/>
      <c r="F463" s="144"/>
      <c r="G463" s="143"/>
      <c r="H463" s="158"/>
      <c r="I463" s="453"/>
      <c r="J463" s="658" t="str">
        <f>IF(H463="","",VLOOKUP(H463,Datos!$B$2:$C$21,2,FALSE))</f>
        <v/>
      </c>
      <c r="K463" s="385" t="str">
        <f t="shared" si="42"/>
        <v/>
      </c>
      <c r="L463" s="385" t="str">
        <f t="shared" si="43"/>
        <v/>
      </c>
      <c r="M463" s="385" t="str">
        <f t="shared" si="44"/>
        <v/>
      </c>
      <c r="N463" s="385" t="str">
        <f t="shared" si="45"/>
        <v/>
      </c>
      <c r="O463" s="385" t="str">
        <f t="shared" si="46"/>
        <v/>
      </c>
      <c r="P463" s="385" t="str">
        <f t="shared" si="47"/>
        <v/>
      </c>
      <c r="Q463" s="150"/>
      <c r="R463" s="454"/>
      <c r="S463" s="254"/>
    </row>
    <row r="464" spans="1:19" ht="33" customHeight="1" x14ac:dyDescent="0.25">
      <c r="A464" s="46"/>
      <c r="B464" s="143"/>
      <c r="C464" s="327"/>
      <c r="D464" s="978"/>
      <c r="E464" s="979"/>
      <c r="F464" s="144"/>
      <c r="G464" s="143"/>
      <c r="H464" s="158"/>
      <c r="I464" s="453"/>
      <c r="J464" s="658" t="str">
        <f>IF(H464="","",VLOOKUP(H464,Datos!$B$2:$C$21,2,FALSE))</f>
        <v/>
      </c>
      <c r="K464" s="385" t="str">
        <f t="shared" si="42"/>
        <v/>
      </c>
      <c r="L464" s="385" t="str">
        <f t="shared" si="43"/>
        <v/>
      </c>
      <c r="M464" s="385" t="str">
        <f t="shared" si="44"/>
        <v/>
      </c>
      <c r="N464" s="385" t="str">
        <f t="shared" si="45"/>
        <v/>
      </c>
      <c r="O464" s="385" t="str">
        <f t="shared" si="46"/>
        <v/>
      </c>
      <c r="P464" s="385" t="str">
        <f t="shared" si="47"/>
        <v/>
      </c>
      <c r="Q464" s="150"/>
      <c r="R464" s="454"/>
      <c r="S464" s="254"/>
    </row>
    <row r="465" spans="1:19" ht="33" customHeight="1" x14ac:dyDescent="0.25">
      <c r="A465" s="46"/>
      <c r="B465" s="143"/>
      <c r="C465" s="327"/>
      <c r="D465" s="978"/>
      <c r="E465" s="979"/>
      <c r="F465" s="144"/>
      <c r="G465" s="143"/>
      <c r="H465" s="158"/>
      <c r="I465" s="453"/>
      <c r="J465" s="658" t="str">
        <f>IF(H465="","",VLOOKUP(H465,Datos!$B$2:$C$21,2,FALSE))</f>
        <v/>
      </c>
      <c r="K465" s="385" t="str">
        <f t="shared" si="42"/>
        <v/>
      </c>
      <c r="L465" s="385" t="str">
        <f t="shared" si="43"/>
        <v/>
      </c>
      <c r="M465" s="385" t="str">
        <f t="shared" si="44"/>
        <v/>
      </c>
      <c r="N465" s="385" t="str">
        <f t="shared" si="45"/>
        <v/>
      </c>
      <c r="O465" s="385" t="str">
        <f t="shared" si="46"/>
        <v/>
      </c>
      <c r="P465" s="385" t="str">
        <f t="shared" si="47"/>
        <v/>
      </c>
      <c r="Q465" s="150"/>
      <c r="R465" s="454"/>
      <c r="S465" s="254"/>
    </row>
    <row r="466" spans="1:19" ht="33" customHeight="1" x14ac:dyDescent="0.25">
      <c r="A466" s="46"/>
      <c r="B466" s="143"/>
      <c r="C466" s="327"/>
      <c r="D466" s="978"/>
      <c r="E466" s="979"/>
      <c r="F466" s="144"/>
      <c r="G466" s="143"/>
      <c r="H466" s="158"/>
      <c r="I466" s="453"/>
      <c r="J466" s="658" t="str">
        <f>IF(H466="","",VLOOKUP(H466,Datos!$B$2:$C$21,2,FALSE))</f>
        <v/>
      </c>
      <c r="K466" s="385" t="str">
        <f t="shared" si="42"/>
        <v/>
      </c>
      <c r="L466" s="385" t="str">
        <f t="shared" si="43"/>
        <v/>
      </c>
      <c r="M466" s="385" t="str">
        <f t="shared" si="44"/>
        <v/>
      </c>
      <c r="N466" s="385" t="str">
        <f t="shared" si="45"/>
        <v/>
      </c>
      <c r="O466" s="385" t="str">
        <f t="shared" si="46"/>
        <v/>
      </c>
      <c r="P466" s="385" t="str">
        <f t="shared" si="47"/>
        <v/>
      </c>
      <c r="Q466" s="150"/>
      <c r="R466" s="454"/>
      <c r="S466" s="254"/>
    </row>
    <row r="467" spans="1:19" ht="33" customHeight="1" x14ac:dyDescent="0.25">
      <c r="A467" s="46"/>
      <c r="B467" s="143"/>
      <c r="C467" s="327"/>
      <c r="D467" s="978"/>
      <c r="E467" s="979"/>
      <c r="F467" s="144"/>
      <c r="G467" s="143"/>
      <c r="H467" s="158"/>
      <c r="I467" s="453"/>
      <c r="J467" s="658" t="str">
        <f>IF(H467="","",VLOOKUP(H467,Datos!$B$2:$C$21,2,FALSE))</f>
        <v/>
      </c>
      <c r="K467" s="385" t="str">
        <f t="shared" si="42"/>
        <v/>
      </c>
      <c r="L467" s="385" t="str">
        <f t="shared" si="43"/>
        <v/>
      </c>
      <c r="M467" s="385" t="str">
        <f t="shared" si="44"/>
        <v/>
      </c>
      <c r="N467" s="385" t="str">
        <f t="shared" si="45"/>
        <v/>
      </c>
      <c r="O467" s="385" t="str">
        <f t="shared" si="46"/>
        <v/>
      </c>
      <c r="P467" s="385" t="str">
        <f t="shared" si="47"/>
        <v/>
      </c>
      <c r="Q467" s="150"/>
      <c r="R467" s="454"/>
      <c r="S467" s="254"/>
    </row>
    <row r="468" spans="1:19" ht="33" customHeight="1" x14ac:dyDescent="0.25">
      <c r="A468" s="46"/>
      <c r="B468" s="143"/>
      <c r="C468" s="327"/>
      <c r="D468" s="978"/>
      <c r="E468" s="979"/>
      <c r="F468" s="144"/>
      <c r="G468" s="143"/>
      <c r="H468" s="158"/>
      <c r="I468" s="453"/>
      <c r="J468" s="658" t="str">
        <f>IF(H468="","",VLOOKUP(H468,Datos!$B$2:$C$21,2,FALSE))</f>
        <v/>
      </c>
      <c r="K468" s="385" t="str">
        <f t="shared" si="42"/>
        <v/>
      </c>
      <c r="L468" s="385" t="str">
        <f t="shared" si="43"/>
        <v/>
      </c>
      <c r="M468" s="385" t="str">
        <f t="shared" si="44"/>
        <v/>
      </c>
      <c r="N468" s="385" t="str">
        <f t="shared" si="45"/>
        <v/>
      </c>
      <c r="O468" s="385" t="str">
        <f t="shared" si="46"/>
        <v/>
      </c>
      <c r="P468" s="385" t="str">
        <f t="shared" si="47"/>
        <v/>
      </c>
      <c r="Q468" s="150"/>
      <c r="R468" s="454"/>
      <c r="S468" s="254"/>
    </row>
    <row r="469" spans="1:19" ht="33" customHeight="1" x14ac:dyDescent="0.25">
      <c r="A469" s="46"/>
      <c r="B469" s="143"/>
      <c r="C469" s="327"/>
      <c r="D469" s="978"/>
      <c r="E469" s="979"/>
      <c r="F469" s="144"/>
      <c r="G469" s="143"/>
      <c r="H469" s="158"/>
      <c r="I469" s="453"/>
      <c r="J469" s="658" t="str">
        <f>IF(H469="","",VLOOKUP(H469,Datos!$B$2:$C$21,2,FALSE))</f>
        <v/>
      </c>
      <c r="K469" s="385" t="str">
        <f t="shared" si="42"/>
        <v/>
      </c>
      <c r="L469" s="385" t="str">
        <f t="shared" si="43"/>
        <v/>
      </c>
      <c r="M469" s="385" t="str">
        <f t="shared" si="44"/>
        <v/>
      </c>
      <c r="N469" s="385" t="str">
        <f t="shared" si="45"/>
        <v/>
      </c>
      <c r="O469" s="385" t="str">
        <f t="shared" si="46"/>
        <v/>
      </c>
      <c r="P469" s="385" t="str">
        <f t="shared" si="47"/>
        <v/>
      </c>
      <c r="Q469" s="150"/>
      <c r="R469" s="454"/>
      <c r="S469" s="254"/>
    </row>
    <row r="470" spans="1:19" ht="33" customHeight="1" x14ac:dyDescent="0.25">
      <c r="A470" s="46"/>
      <c r="B470" s="143"/>
      <c r="C470" s="327"/>
      <c r="D470" s="978"/>
      <c r="E470" s="979"/>
      <c r="F470" s="144"/>
      <c r="G470" s="143"/>
      <c r="H470" s="158"/>
      <c r="I470" s="453"/>
      <c r="J470" s="658" t="str">
        <f>IF(H470="","",VLOOKUP(H470,Datos!$B$2:$C$21,2,FALSE))</f>
        <v/>
      </c>
      <c r="K470" s="385" t="str">
        <f t="shared" si="42"/>
        <v/>
      </c>
      <c r="L470" s="385" t="str">
        <f t="shared" si="43"/>
        <v/>
      </c>
      <c r="M470" s="385" t="str">
        <f t="shared" si="44"/>
        <v/>
      </c>
      <c r="N470" s="385" t="str">
        <f t="shared" si="45"/>
        <v/>
      </c>
      <c r="O470" s="385" t="str">
        <f t="shared" si="46"/>
        <v/>
      </c>
      <c r="P470" s="385" t="str">
        <f t="shared" si="47"/>
        <v/>
      </c>
      <c r="Q470" s="150"/>
      <c r="R470" s="454"/>
      <c r="S470" s="254"/>
    </row>
    <row r="471" spans="1:19" ht="33" customHeight="1" x14ac:dyDescent="0.25">
      <c r="A471" s="46"/>
      <c r="B471" s="143"/>
      <c r="C471" s="327"/>
      <c r="D471" s="978"/>
      <c r="E471" s="979"/>
      <c r="F471" s="144"/>
      <c r="G471" s="143"/>
      <c r="H471" s="158"/>
      <c r="I471" s="453"/>
      <c r="J471" s="658" t="str">
        <f>IF(H471="","",VLOOKUP(H471,Datos!$B$2:$C$21,2,FALSE))</f>
        <v/>
      </c>
      <c r="K471" s="385" t="str">
        <f t="shared" si="42"/>
        <v/>
      </c>
      <c r="L471" s="385" t="str">
        <f t="shared" si="43"/>
        <v/>
      </c>
      <c r="M471" s="385" t="str">
        <f t="shared" si="44"/>
        <v/>
      </c>
      <c r="N471" s="385" t="str">
        <f t="shared" si="45"/>
        <v/>
      </c>
      <c r="O471" s="385" t="str">
        <f t="shared" si="46"/>
        <v/>
      </c>
      <c r="P471" s="385" t="str">
        <f t="shared" si="47"/>
        <v/>
      </c>
      <c r="Q471" s="150"/>
      <c r="R471" s="454"/>
      <c r="S471" s="254"/>
    </row>
    <row r="472" spans="1:19" ht="33" customHeight="1" x14ac:dyDescent="0.25">
      <c r="A472" s="46"/>
      <c r="B472" s="143"/>
      <c r="C472" s="327"/>
      <c r="D472" s="978"/>
      <c r="E472" s="979"/>
      <c r="F472" s="144"/>
      <c r="G472" s="143"/>
      <c r="H472" s="158"/>
      <c r="I472" s="453"/>
      <c r="J472" s="658" t="str">
        <f>IF(H472="","",VLOOKUP(H472,Datos!$B$2:$C$21,2,FALSE))</f>
        <v/>
      </c>
      <c r="K472" s="385" t="str">
        <f t="shared" si="42"/>
        <v/>
      </c>
      <c r="L472" s="385" t="str">
        <f t="shared" si="43"/>
        <v/>
      </c>
      <c r="M472" s="385" t="str">
        <f t="shared" si="44"/>
        <v/>
      </c>
      <c r="N472" s="385" t="str">
        <f t="shared" si="45"/>
        <v/>
      </c>
      <c r="O472" s="385" t="str">
        <f t="shared" si="46"/>
        <v/>
      </c>
      <c r="P472" s="385" t="str">
        <f t="shared" si="47"/>
        <v/>
      </c>
      <c r="Q472" s="150"/>
      <c r="R472" s="454"/>
      <c r="S472" s="254"/>
    </row>
    <row r="473" spans="1:19" ht="33" customHeight="1" x14ac:dyDescent="0.25">
      <c r="A473" s="46"/>
      <c r="B473" s="143"/>
      <c r="C473" s="327"/>
      <c r="D473" s="978"/>
      <c r="E473" s="979"/>
      <c r="F473" s="144"/>
      <c r="G473" s="143"/>
      <c r="H473" s="158"/>
      <c r="I473" s="453"/>
      <c r="J473" s="658" t="str">
        <f>IF(H473="","",VLOOKUP(H473,Datos!$B$2:$C$21,2,FALSE))</f>
        <v/>
      </c>
      <c r="K473" s="385" t="str">
        <f t="shared" si="42"/>
        <v/>
      </c>
      <c r="L473" s="385" t="str">
        <f t="shared" si="43"/>
        <v/>
      </c>
      <c r="M473" s="385" t="str">
        <f t="shared" si="44"/>
        <v/>
      </c>
      <c r="N473" s="385" t="str">
        <f t="shared" si="45"/>
        <v/>
      </c>
      <c r="O473" s="385" t="str">
        <f t="shared" si="46"/>
        <v/>
      </c>
      <c r="P473" s="385" t="str">
        <f t="shared" si="47"/>
        <v/>
      </c>
      <c r="Q473" s="150"/>
      <c r="R473" s="454"/>
      <c r="S473" s="254"/>
    </row>
    <row r="474" spans="1:19" ht="33" customHeight="1" x14ac:dyDescent="0.25">
      <c r="A474" s="46"/>
      <c r="B474" s="143"/>
      <c r="C474" s="327"/>
      <c r="D474" s="978"/>
      <c r="E474" s="979"/>
      <c r="F474" s="144"/>
      <c r="G474" s="143"/>
      <c r="H474" s="158"/>
      <c r="I474" s="453"/>
      <c r="J474" s="658" t="str">
        <f>IF(H474="","",VLOOKUP(H474,Datos!$B$2:$C$21,2,FALSE))</f>
        <v/>
      </c>
      <c r="K474" s="385" t="str">
        <f t="shared" si="42"/>
        <v/>
      </c>
      <c r="L474" s="385" t="str">
        <f t="shared" si="43"/>
        <v/>
      </c>
      <c r="M474" s="385" t="str">
        <f t="shared" si="44"/>
        <v/>
      </c>
      <c r="N474" s="385" t="str">
        <f t="shared" si="45"/>
        <v/>
      </c>
      <c r="O474" s="385" t="str">
        <f t="shared" si="46"/>
        <v/>
      </c>
      <c r="P474" s="385" t="str">
        <f t="shared" si="47"/>
        <v/>
      </c>
      <c r="Q474" s="150"/>
      <c r="R474" s="454"/>
      <c r="S474" s="254"/>
    </row>
    <row r="475" spans="1:19" ht="33" customHeight="1" x14ac:dyDescent="0.25">
      <c r="A475" s="46"/>
      <c r="B475" s="143"/>
      <c r="C475" s="327"/>
      <c r="D475" s="978"/>
      <c r="E475" s="979"/>
      <c r="F475" s="144"/>
      <c r="G475" s="143"/>
      <c r="H475" s="158"/>
      <c r="I475" s="453"/>
      <c r="J475" s="658" t="str">
        <f>IF(H475="","",VLOOKUP(H475,Datos!$B$2:$C$21,2,FALSE))</f>
        <v/>
      </c>
      <c r="K475" s="385" t="str">
        <f t="shared" si="42"/>
        <v/>
      </c>
      <c r="L475" s="385" t="str">
        <f t="shared" si="43"/>
        <v/>
      </c>
      <c r="M475" s="385" t="str">
        <f t="shared" si="44"/>
        <v/>
      </c>
      <c r="N475" s="385" t="str">
        <f t="shared" si="45"/>
        <v/>
      </c>
      <c r="O475" s="385" t="str">
        <f t="shared" si="46"/>
        <v/>
      </c>
      <c r="P475" s="385" t="str">
        <f t="shared" si="47"/>
        <v/>
      </c>
      <c r="Q475" s="150"/>
      <c r="R475" s="454"/>
      <c r="S475" s="254"/>
    </row>
    <row r="476" spans="1:19" ht="33" customHeight="1" x14ac:dyDescent="0.25">
      <c r="A476" s="46"/>
      <c r="B476" s="143"/>
      <c r="C476" s="327"/>
      <c r="D476" s="978"/>
      <c r="E476" s="979"/>
      <c r="F476" s="144"/>
      <c r="G476" s="143"/>
      <c r="H476" s="158"/>
      <c r="I476" s="453"/>
      <c r="J476" s="658" t="str">
        <f>IF(H476="","",VLOOKUP(H476,Datos!$B$2:$C$21,2,FALSE))</f>
        <v/>
      </c>
      <c r="K476" s="385" t="str">
        <f t="shared" si="42"/>
        <v/>
      </c>
      <c r="L476" s="385" t="str">
        <f t="shared" si="43"/>
        <v/>
      </c>
      <c r="M476" s="385" t="str">
        <f t="shared" si="44"/>
        <v/>
      </c>
      <c r="N476" s="385" t="str">
        <f t="shared" si="45"/>
        <v/>
      </c>
      <c r="O476" s="385" t="str">
        <f t="shared" si="46"/>
        <v/>
      </c>
      <c r="P476" s="385" t="str">
        <f t="shared" si="47"/>
        <v/>
      </c>
      <c r="Q476" s="150"/>
      <c r="R476" s="454"/>
      <c r="S476" s="254"/>
    </row>
    <row r="477" spans="1:19" ht="33" customHeight="1" x14ac:dyDescent="0.25">
      <c r="A477" s="46"/>
      <c r="B477" s="143"/>
      <c r="C477" s="327"/>
      <c r="D477" s="978"/>
      <c r="E477" s="979"/>
      <c r="F477" s="144"/>
      <c r="G477" s="143"/>
      <c r="H477" s="158"/>
      <c r="I477" s="453"/>
      <c r="J477" s="658" t="str">
        <f>IF(H477="","",VLOOKUP(H477,Datos!$B$2:$C$21,2,FALSE))</f>
        <v/>
      </c>
      <c r="K477" s="385" t="str">
        <f t="shared" si="42"/>
        <v/>
      </c>
      <c r="L477" s="385" t="str">
        <f t="shared" si="43"/>
        <v/>
      </c>
      <c r="M477" s="385" t="str">
        <f t="shared" si="44"/>
        <v/>
      </c>
      <c r="N477" s="385" t="str">
        <f t="shared" si="45"/>
        <v/>
      </c>
      <c r="O477" s="385" t="str">
        <f t="shared" si="46"/>
        <v/>
      </c>
      <c r="P477" s="385" t="str">
        <f t="shared" si="47"/>
        <v/>
      </c>
      <c r="Q477" s="150"/>
      <c r="R477" s="454"/>
      <c r="S477" s="254"/>
    </row>
    <row r="478" spans="1:19" ht="33" customHeight="1" x14ac:dyDescent="0.25">
      <c r="A478" s="46"/>
      <c r="B478" s="143"/>
      <c r="C478" s="327"/>
      <c r="D478" s="978"/>
      <c r="E478" s="979"/>
      <c r="F478" s="144"/>
      <c r="G478" s="143"/>
      <c r="H478" s="158"/>
      <c r="I478" s="453"/>
      <c r="J478" s="658" t="str">
        <f>IF(H478="","",VLOOKUP(H478,Datos!$B$2:$C$21,2,FALSE))</f>
        <v/>
      </c>
      <c r="K478" s="385" t="str">
        <f t="shared" si="42"/>
        <v/>
      </c>
      <c r="L478" s="385" t="str">
        <f t="shared" si="43"/>
        <v/>
      </c>
      <c r="M478" s="385" t="str">
        <f t="shared" si="44"/>
        <v/>
      </c>
      <c r="N478" s="385" t="str">
        <f t="shared" si="45"/>
        <v/>
      </c>
      <c r="O478" s="385" t="str">
        <f t="shared" si="46"/>
        <v/>
      </c>
      <c r="P478" s="385" t="str">
        <f t="shared" si="47"/>
        <v/>
      </c>
      <c r="Q478" s="150"/>
      <c r="R478" s="454"/>
      <c r="S478" s="254"/>
    </row>
    <row r="479" spans="1:19" ht="33" customHeight="1" x14ac:dyDescent="0.25">
      <c r="A479" s="46"/>
      <c r="B479" s="143"/>
      <c r="C479" s="327"/>
      <c r="D479" s="978"/>
      <c r="E479" s="979"/>
      <c r="F479" s="144"/>
      <c r="G479" s="143"/>
      <c r="H479" s="158"/>
      <c r="I479" s="453"/>
      <c r="J479" s="658" t="str">
        <f>IF(H479="","",VLOOKUP(H479,Datos!$B$2:$C$21,2,FALSE))</f>
        <v/>
      </c>
      <c r="K479" s="385" t="str">
        <f t="shared" si="42"/>
        <v/>
      </c>
      <c r="L479" s="385" t="str">
        <f t="shared" si="43"/>
        <v/>
      </c>
      <c r="M479" s="385" t="str">
        <f t="shared" si="44"/>
        <v/>
      </c>
      <c r="N479" s="385" t="str">
        <f t="shared" si="45"/>
        <v/>
      </c>
      <c r="O479" s="385" t="str">
        <f t="shared" si="46"/>
        <v/>
      </c>
      <c r="P479" s="385" t="str">
        <f t="shared" si="47"/>
        <v/>
      </c>
      <c r="Q479" s="150"/>
      <c r="R479" s="454"/>
      <c r="S479" s="254"/>
    </row>
    <row r="480" spans="1:19" ht="33" customHeight="1" x14ac:dyDescent="0.25">
      <c r="A480" s="46"/>
      <c r="B480" s="143"/>
      <c r="C480" s="327"/>
      <c r="D480" s="978"/>
      <c r="E480" s="979"/>
      <c r="F480" s="144"/>
      <c r="G480" s="143"/>
      <c r="H480" s="158"/>
      <c r="I480" s="453"/>
      <c r="J480" s="658" t="str">
        <f>IF(H480="","",VLOOKUP(H480,Datos!$B$2:$C$21,2,FALSE))</f>
        <v/>
      </c>
      <c r="K480" s="385" t="str">
        <f t="shared" si="42"/>
        <v/>
      </c>
      <c r="L480" s="385" t="str">
        <f t="shared" si="43"/>
        <v/>
      </c>
      <c r="M480" s="385" t="str">
        <f t="shared" si="44"/>
        <v/>
      </c>
      <c r="N480" s="385" t="str">
        <f t="shared" si="45"/>
        <v/>
      </c>
      <c r="O480" s="385" t="str">
        <f t="shared" si="46"/>
        <v/>
      </c>
      <c r="P480" s="385" t="str">
        <f t="shared" si="47"/>
        <v/>
      </c>
      <c r="Q480" s="150"/>
      <c r="R480" s="454"/>
      <c r="S480" s="254"/>
    </row>
    <row r="481" spans="1:19" ht="33" customHeight="1" x14ac:dyDescent="0.25">
      <c r="A481" s="46"/>
      <c r="B481" s="143"/>
      <c r="C481" s="327"/>
      <c r="D481" s="978"/>
      <c r="E481" s="979"/>
      <c r="F481" s="144"/>
      <c r="G481" s="143"/>
      <c r="H481" s="158"/>
      <c r="I481" s="453"/>
      <c r="J481" s="658" t="str">
        <f>IF(H481="","",VLOOKUP(H481,Datos!$B$2:$C$21,2,FALSE))</f>
        <v/>
      </c>
      <c r="K481" s="385" t="str">
        <f t="shared" si="42"/>
        <v/>
      </c>
      <c r="L481" s="385" t="str">
        <f t="shared" si="43"/>
        <v/>
      </c>
      <c r="M481" s="385" t="str">
        <f t="shared" si="44"/>
        <v/>
      </c>
      <c r="N481" s="385" t="str">
        <f t="shared" si="45"/>
        <v/>
      </c>
      <c r="O481" s="385" t="str">
        <f t="shared" si="46"/>
        <v/>
      </c>
      <c r="P481" s="385" t="str">
        <f t="shared" si="47"/>
        <v/>
      </c>
      <c r="Q481" s="150"/>
      <c r="R481" s="454"/>
      <c r="S481" s="254"/>
    </row>
    <row r="482" spans="1:19" ht="33" customHeight="1" x14ac:dyDescent="0.25">
      <c r="A482" s="46"/>
      <c r="B482" s="143"/>
      <c r="C482" s="327"/>
      <c r="D482" s="978"/>
      <c r="E482" s="979"/>
      <c r="F482" s="144"/>
      <c r="G482" s="143"/>
      <c r="H482" s="158"/>
      <c r="I482" s="453"/>
      <c r="J482" s="658" t="str">
        <f>IF(H482="","",VLOOKUP(H482,Datos!$B$2:$C$21,2,FALSE))</f>
        <v/>
      </c>
      <c r="K482" s="385" t="str">
        <f t="shared" si="42"/>
        <v/>
      </c>
      <c r="L482" s="385" t="str">
        <f t="shared" si="43"/>
        <v/>
      </c>
      <c r="M482" s="385" t="str">
        <f t="shared" si="44"/>
        <v/>
      </c>
      <c r="N482" s="385" t="str">
        <f t="shared" si="45"/>
        <v/>
      </c>
      <c r="O482" s="385" t="str">
        <f t="shared" si="46"/>
        <v/>
      </c>
      <c r="P482" s="385" t="str">
        <f t="shared" si="47"/>
        <v/>
      </c>
      <c r="Q482" s="150"/>
      <c r="R482" s="454"/>
      <c r="S482" s="254"/>
    </row>
    <row r="483" spans="1:19" ht="33" customHeight="1" x14ac:dyDescent="0.25">
      <c r="A483" s="46"/>
      <c r="B483" s="143"/>
      <c r="C483" s="327"/>
      <c r="D483" s="978"/>
      <c r="E483" s="979"/>
      <c r="F483" s="144"/>
      <c r="G483" s="143"/>
      <c r="H483" s="158"/>
      <c r="I483" s="453"/>
      <c r="J483" s="658" t="str">
        <f>IF(H483="","",VLOOKUP(H483,Datos!$B$2:$C$21,2,FALSE))</f>
        <v/>
      </c>
      <c r="K483" s="385" t="str">
        <f t="shared" si="42"/>
        <v/>
      </c>
      <c r="L483" s="385" t="str">
        <f t="shared" si="43"/>
        <v/>
      </c>
      <c r="M483" s="385" t="str">
        <f t="shared" si="44"/>
        <v/>
      </c>
      <c r="N483" s="385" t="str">
        <f t="shared" si="45"/>
        <v/>
      </c>
      <c r="O483" s="385" t="str">
        <f t="shared" si="46"/>
        <v/>
      </c>
      <c r="P483" s="385" t="str">
        <f t="shared" si="47"/>
        <v/>
      </c>
      <c r="Q483" s="150"/>
      <c r="R483" s="454"/>
      <c r="S483" s="254"/>
    </row>
    <row r="484" spans="1:19" ht="33" customHeight="1" x14ac:dyDescent="0.25">
      <c r="A484" s="46"/>
      <c r="B484" s="143"/>
      <c r="C484" s="327"/>
      <c r="D484" s="978"/>
      <c r="E484" s="979"/>
      <c r="F484" s="144"/>
      <c r="G484" s="143"/>
      <c r="H484" s="158"/>
      <c r="I484" s="453"/>
      <c r="J484" s="658" t="str">
        <f>IF(H484="","",VLOOKUP(H484,Datos!$B$2:$C$21,2,FALSE))</f>
        <v/>
      </c>
      <c r="K484" s="385" t="str">
        <f t="shared" si="42"/>
        <v/>
      </c>
      <c r="L484" s="385" t="str">
        <f t="shared" si="43"/>
        <v/>
      </c>
      <c r="M484" s="385" t="str">
        <f t="shared" si="44"/>
        <v/>
      </c>
      <c r="N484" s="385" t="str">
        <f t="shared" si="45"/>
        <v/>
      </c>
      <c r="O484" s="385" t="str">
        <f t="shared" si="46"/>
        <v/>
      </c>
      <c r="P484" s="385" t="str">
        <f t="shared" si="47"/>
        <v/>
      </c>
      <c r="Q484" s="150"/>
      <c r="R484" s="454"/>
      <c r="S484" s="254"/>
    </row>
    <row r="485" spans="1:19" ht="33" customHeight="1" x14ac:dyDescent="0.25">
      <c r="A485" s="46"/>
      <c r="B485" s="143"/>
      <c r="C485" s="327"/>
      <c r="D485" s="978"/>
      <c r="E485" s="979"/>
      <c r="F485" s="144"/>
      <c r="G485" s="143"/>
      <c r="H485" s="158"/>
      <c r="I485" s="453"/>
      <c r="J485" s="658" t="str">
        <f>IF(H485="","",VLOOKUP(H485,Datos!$B$2:$C$21,2,FALSE))</f>
        <v/>
      </c>
      <c r="K485" s="385" t="str">
        <f t="shared" si="42"/>
        <v/>
      </c>
      <c r="L485" s="385" t="str">
        <f t="shared" si="43"/>
        <v/>
      </c>
      <c r="M485" s="385" t="str">
        <f t="shared" si="44"/>
        <v/>
      </c>
      <c r="N485" s="385" t="str">
        <f t="shared" si="45"/>
        <v/>
      </c>
      <c r="O485" s="385" t="str">
        <f t="shared" si="46"/>
        <v/>
      </c>
      <c r="P485" s="385" t="str">
        <f t="shared" si="47"/>
        <v/>
      </c>
      <c r="Q485" s="150"/>
      <c r="R485" s="454"/>
      <c r="S485" s="254"/>
    </row>
    <row r="486" spans="1:19" ht="33" customHeight="1" x14ac:dyDescent="0.25">
      <c r="A486" s="46"/>
      <c r="B486" s="143"/>
      <c r="C486" s="327"/>
      <c r="D486" s="978"/>
      <c r="E486" s="979"/>
      <c r="F486" s="144"/>
      <c r="G486" s="143"/>
      <c r="H486" s="158"/>
      <c r="I486" s="453"/>
      <c r="J486" s="658" t="str">
        <f>IF(H486="","",VLOOKUP(H486,Datos!$B$2:$C$21,2,FALSE))</f>
        <v/>
      </c>
      <c r="K486" s="385" t="str">
        <f t="shared" si="42"/>
        <v/>
      </c>
      <c r="L486" s="385" t="str">
        <f t="shared" si="43"/>
        <v/>
      </c>
      <c r="M486" s="385" t="str">
        <f t="shared" si="44"/>
        <v/>
      </c>
      <c r="N486" s="385" t="str">
        <f t="shared" si="45"/>
        <v/>
      </c>
      <c r="O486" s="385" t="str">
        <f t="shared" si="46"/>
        <v/>
      </c>
      <c r="P486" s="385" t="str">
        <f t="shared" si="47"/>
        <v/>
      </c>
      <c r="Q486" s="150"/>
      <c r="R486" s="454"/>
      <c r="S486" s="254"/>
    </row>
    <row r="487" spans="1:19" ht="33" customHeight="1" x14ac:dyDescent="0.25">
      <c r="A487" s="46"/>
      <c r="B487" s="143"/>
      <c r="C487" s="327"/>
      <c r="D487" s="978"/>
      <c r="E487" s="979"/>
      <c r="F487" s="144"/>
      <c r="G487" s="143"/>
      <c r="H487" s="158"/>
      <c r="I487" s="453"/>
      <c r="J487" s="658" t="str">
        <f>IF(H487="","",VLOOKUP(H487,Datos!$B$2:$C$21,2,FALSE))</f>
        <v/>
      </c>
      <c r="K487" s="385" t="str">
        <f t="shared" si="42"/>
        <v/>
      </c>
      <c r="L487" s="385" t="str">
        <f t="shared" si="43"/>
        <v/>
      </c>
      <c r="M487" s="385" t="str">
        <f t="shared" si="44"/>
        <v/>
      </c>
      <c r="N487" s="385" t="str">
        <f t="shared" si="45"/>
        <v/>
      </c>
      <c r="O487" s="385" t="str">
        <f t="shared" si="46"/>
        <v/>
      </c>
      <c r="P487" s="385" t="str">
        <f t="shared" si="47"/>
        <v/>
      </c>
      <c r="Q487" s="150"/>
      <c r="R487" s="454"/>
      <c r="S487" s="254"/>
    </row>
    <row r="488" spans="1:19" ht="33" customHeight="1" x14ac:dyDescent="0.25">
      <c r="A488" s="46"/>
      <c r="B488" s="143"/>
      <c r="C488" s="327"/>
      <c r="D488" s="978"/>
      <c r="E488" s="979"/>
      <c r="F488" s="144"/>
      <c r="G488" s="143"/>
      <c r="H488" s="158"/>
      <c r="I488" s="453"/>
      <c r="J488" s="658" t="str">
        <f>IF(H488="","",VLOOKUP(H488,Datos!$B$2:$C$21,2,FALSE))</f>
        <v/>
      </c>
      <c r="K488" s="385" t="str">
        <f t="shared" si="42"/>
        <v/>
      </c>
      <c r="L488" s="385" t="str">
        <f t="shared" si="43"/>
        <v/>
      </c>
      <c r="M488" s="385" t="str">
        <f t="shared" si="44"/>
        <v/>
      </c>
      <c r="N488" s="385" t="str">
        <f t="shared" si="45"/>
        <v/>
      </c>
      <c r="O488" s="385" t="str">
        <f t="shared" si="46"/>
        <v/>
      </c>
      <c r="P488" s="385" t="str">
        <f t="shared" si="47"/>
        <v/>
      </c>
      <c r="Q488" s="150"/>
      <c r="R488" s="454"/>
      <c r="S488" s="254"/>
    </row>
    <row r="489" spans="1:19" ht="33" customHeight="1" x14ac:dyDescent="0.25">
      <c r="A489" s="46"/>
      <c r="B489" s="143"/>
      <c r="C489" s="327"/>
      <c r="D489" s="978"/>
      <c r="E489" s="979"/>
      <c r="F489" s="144"/>
      <c r="G489" s="143"/>
      <c r="H489" s="158"/>
      <c r="I489" s="453"/>
      <c r="J489" s="658" t="str">
        <f>IF(H489="","",VLOOKUP(H489,Datos!$B$2:$C$21,2,FALSE))</f>
        <v/>
      </c>
      <c r="K489" s="385" t="str">
        <f t="shared" si="42"/>
        <v/>
      </c>
      <c r="L489" s="385" t="str">
        <f t="shared" si="43"/>
        <v/>
      </c>
      <c r="M489" s="385" t="str">
        <f t="shared" si="44"/>
        <v/>
      </c>
      <c r="N489" s="385" t="str">
        <f t="shared" si="45"/>
        <v/>
      </c>
      <c r="O489" s="385" t="str">
        <f t="shared" si="46"/>
        <v/>
      </c>
      <c r="P489" s="385" t="str">
        <f t="shared" si="47"/>
        <v/>
      </c>
      <c r="Q489" s="150"/>
      <c r="R489" s="454"/>
      <c r="S489" s="254"/>
    </row>
    <row r="490" spans="1:19" ht="33" customHeight="1" x14ac:dyDescent="0.25">
      <c r="A490" s="46"/>
      <c r="B490" s="143"/>
      <c r="C490" s="327"/>
      <c r="D490" s="978"/>
      <c r="E490" s="979"/>
      <c r="F490" s="144"/>
      <c r="G490" s="143"/>
      <c r="H490" s="158"/>
      <c r="I490" s="453"/>
      <c r="J490" s="658" t="str">
        <f>IF(H490="","",VLOOKUP(H490,Datos!$B$2:$C$21,2,FALSE))</f>
        <v/>
      </c>
      <c r="K490" s="385" t="str">
        <f t="shared" si="42"/>
        <v/>
      </c>
      <c r="L490" s="385" t="str">
        <f t="shared" si="43"/>
        <v/>
      </c>
      <c r="M490" s="385" t="str">
        <f t="shared" si="44"/>
        <v/>
      </c>
      <c r="N490" s="385" t="str">
        <f t="shared" si="45"/>
        <v/>
      </c>
      <c r="O490" s="385" t="str">
        <f t="shared" si="46"/>
        <v/>
      </c>
      <c r="P490" s="385" t="str">
        <f t="shared" si="47"/>
        <v/>
      </c>
      <c r="Q490" s="150"/>
      <c r="R490" s="454"/>
      <c r="S490" s="254"/>
    </row>
    <row r="491" spans="1:19" ht="33" customHeight="1" x14ac:dyDescent="0.25">
      <c r="A491" s="46"/>
      <c r="B491" s="143"/>
      <c r="C491" s="327"/>
      <c r="D491" s="978"/>
      <c r="E491" s="979"/>
      <c r="F491" s="144"/>
      <c r="G491" s="143"/>
      <c r="H491" s="158"/>
      <c r="I491" s="453"/>
      <c r="J491" s="658" t="str">
        <f>IF(H491="","",VLOOKUP(H491,Datos!$B$2:$C$21,2,FALSE))</f>
        <v/>
      </c>
      <c r="K491" s="385" t="str">
        <f t="shared" si="42"/>
        <v/>
      </c>
      <c r="L491" s="385" t="str">
        <f t="shared" si="43"/>
        <v/>
      </c>
      <c r="M491" s="385" t="str">
        <f t="shared" si="44"/>
        <v/>
      </c>
      <c r="N491" s="385" t="str">
        <f t="shared" si="45"/>
        <v/>
      </c>
      <c r="O491" s="385" t="str">
        <f t="shared" si="46"/>
        <v/>
      </c>
      <c r="P491" s="385" t="str">
        <f t="shared" si="47"/>
        <v/>
      </c>
      <c r="Q491" s="150"/>
      <c r="R491" s="454"/>
      <c r="S491" s="254"/>
    </row>
    <row r="492" spans="1:19" ht="33" customHeight="1" x14ac:dyDescent="0.25">
      <c r="A492" s="46"/>
      <c r="B492" s="143"/>
      <c r="C492" s="327"/>
      <c r="D492" s="978"/>
      <c r="E492" s="979"/>
      <c r="F492" s="144"/>
      <c r="G492" s="143"/>
      <c r="H492" s="158"/>
      <c r="I492" s="453"/>
      <c r="J492" s="658" t="str">
        <f>IF(H492="","",VLOOKUP(H492,Datos!$B$2:$C$21,2,FALSE))</f>
        <v/>
      </c>
      <c r="K492" s="385" t="str">
        <f t="shared" si="42"/>
        <v/>
      </c>
      <c r="L492" s="385" t="str">
        <f t="shared" si="43"/>
        <v/>
      </c>
      <c r="M492" s="385" t="str">
        <f t="shared" si="44"/>
        <v/>
      </c>
      <c r="N492" s="385" t="str">
        <f t="shared" si="45"/>
        <v/>
      </c>
      <c r="O492" s="385" t="str">
        <f t="shared" si="46"/>
        <v/>
      </c>
      <c r="P492" s="385" t="str">
        <f t="shared" si="47"/>
        <v/>
      </c>
      <c r="Q492" s="150"/>
      <c r="R492" s="454"/>
      <c r="S492" s="254"/>
    </row>
    <row r="493" spans="1:19" ht="33" customHeight="1" x14ac:dyDescent="0.25">
      <c r="A493" s="46"/>
      <c r="B493" s="143"/>
      <c r="C493" s="327"/>
      <c r="D493" s="978"/>
      <c r="E493" s="979"/>
      <c r="F493" s="144"/>
      <c r="G493" s="143"/>
      <c r="H493" s="158"/>
      <c r="I493" s="453"/>
      <c r="J493" s="658" t="str">
        <f>IF(H493="","",VLOOKUP(H493,Datos!$B$2:$C$21,2,FALSE))</f>
        <v/>
      </c>
      <c r="K493" s="385" t="str">
        <f t="shared" si="42"/>
        <v/>
      </c>
      <c r="L493" s="385" t="str">
        <f t="shared" si="43"/>
        <v/>
      </c>
      <c r="M493" s="385" t="str">
        <f t="shared" si="44"/>
        <v/>
      </c>
      <c r="N493" s="385" t="str">
        <f t="shared" si="45"/>
        <v/>
      </c>
      <c r="O493" s="385" t="str">
        <f t="shared" si="46"/>
        <v/>
      </c>
      <c r="P493" s="385" t="str">
        <f t="shared" si="47"/>
        <v/>
      </c>
      <c r="Q493" s="150"/>
      <c r="R493" s="454"/>
      <c r="S493" s="254"/>
    </row>
    <row r="494" spans="1:19" ht="33" customHeight="1" x14ac:dyDescent="0.25">
      <c r="A494" s="46"/>
      <c r="B494" s="143"/>
      <c r="C494" s="327"/>
      <c r="D494" s="978"/>
      <c r="E494" s="979"/>
      <c r="F494" s="144"/>
      <c r="G494" s="143"/>
      <c r="H494" s="158"/>
      <c r="I494" s="453"/>
      <c r="J494" s="658" t="str">
        <f>IF(H494="","",VLOOKUP(H494,Datos!$B$2:$C$21,2,FALSE))</f>
        <v/>
      </c>
      <c r="K494" s="385" t="str">
        <f t="shared" si="42"/>
        <v/>
      </c>
      <c r="L494" s="385" t="str">
        <f t="shared" si="43"/>
        <v/>
      </c>
      <c r="M494" s="385" t="str">
        <f t="shared" si="44"/>
        <v/>
      </c>
      <c r="N494" s="385" t="str">
        <f t="shared" si="45"/>
        <v/>
      </c>
      <c r="O494" s="385" t="str">
        <f t="shared" si="46"/>
        <v/>
      </c>
      <c r="P494" s="385" t="str">
        <f t="shared" si="47"/>
        <v/>
      </c>
      <c r="Q494" s="150"/>
      <c r="R494" s="454"/>
      <c r="S494" s="254"/>
    </row>
    <row r="495" spans="1:19" ht="33" customHeight="1" x14ac:dyDescent="0.25">
      <c r="A495" s="46"/>
      <c r="B495" s="143"/>
      <c r="C495" s="327"/>
      <c r="D495" s="978"/>
      <c r="E495" s="979"/>
      <c r="F495" s="144"/>
      <c r="G495" s="143"/>
      <c r="H495" s="158"/>
      <c r="I495" s="453"/>
      <c r="J495" s="658" t="str">
        <f>IF(H495="","",VLOOKUP(H495,Datos!$B$2:$C$21,2,FALSE))</f>
        <v/>
      </c>
      <c r="K495" s="385" t="str">
        <f t="shared" si="42"/>
        <v/>
      </c>
      <c r="L495" s="385" t="str">
        <f t="shared" si="43"/>
        <v/>
      </c>
      <c r="M495" s="385" t="str">
        <f t="shared" si="44"/>
        <v/>
      </c>
      <c r="N495" s="385" t="str">
        <f t="shared" si="45"/>
        <v/>
      </c>
      <c r="O495" s="385" t="str">
        <f t="shared" si="46"/>
        <v/>
      </c>
      <c r="P495" s="385" t="str">
        <f t="shared" si="47"/>
        <v/>
      </c>
      <c r="Q495" s="150"/>
      <c r="R495" s="454"/>
      <c r="S495" s="254"/>
    </row>
    <row r="496" spans="1:19" ht="33" customHeight="1" x14ac:dyDescent="0.25">
      <c r="A496" s="46"/>
      <c r="B496" s="143"/>
      <c r="C496" s="327"/>
      <c r="D496" s="978"/>
      <c r="E496" s="979"/>
      <c r="F496" s="144"/>
      <c r="G496" s="143"/>
      <c r="H496" s="158"/>
      <c r="I496" s="453"/>
      <c r="J496" s="658" t="str">
        <f>IF(H496="","",VLOOKUP(H496,Datos!$B$2:$C$21,2,FALSE))</f>
        <v/>
      </c>
      <c r="K496" s="385" t="str">
        <f t="shared" si="42"/>
        <v/>
      </c>
      <c r="L496" s="385" t="str">
        <f t="shared" si="43"/>
        <v/>
      </c>
      <c r="M496" s="385" t="str">
        <f t="shared" si="44"/>
        <v/>
      </c>
      <c r="N496" s="385" t="str">
        <f t="shared" si="45"/>
        <v/>
      </c>
      <c r="O496" s="385" t="str">
        <f t="shared" si="46"/>
        <v/>
      </c>
      <c r="P496" s="385" t="str">
        <f t="shared" si="47"/>
        <v/>
      </c>
      <c r="Q496" s="150"/>
      <c r="R496" s="454"/>
      <c r="S496" s="254"/>
    </row>
    <row r="497" spans="1:19" ht="33" customHeight="1" x14ac:dyDescent="0.25">
      <c r="A497" s="46"/>
      <c r="B497" s="143"/>
      <c r="C497" s="327"/>
      <c r="D497" s="978"/>
      <c r="E497" s="979"/>
      <c r="F497" s="144"/>
      <c r="G497" s="143"/>
      <c r="H497" s="158"/>
      <c r="I497" s="453"/>
      <c r="J497" s="658" t="str">
        <f>IF(H497="","",VLOOKUP(H497,Datos!$B$2:$C$21,2,FALSE))</f>
        <v/>
      </c>
      <c r="K497" s="385" t="str">
        <f t="shared" si="42"/>
        <v/>
      </c>
      <c r="L497" s="385" t="str">
        <f t="shared" si="43"/>
        <v/>
      </c>
      <c r="M497" s="385" t="str">
        <f t="shared" si="44"/>
        <v/>
      </c>
      <c r="N497" s="385" t="str">
        <f t="shared" si="45"/>
        <v/>
      </c>
      <c r="O497" s="385" t="str">
        <f t="shared" si="46"/>
        <v/>
      </c>
      <c r="P497" s="385" t="str">
        <f t="shared" si="47"/>
        <v/>
      </c>
      <c r="Q497" s="150"/>
      <c r="R497" s="454"/>
      <c r="S497" s="254"/>
    </row>
    <row r="498" spans="1:19" ht="33" customHeight="1" x14ac:dyDescent="0.25">
      <c r="A498" s="46"/>
      <c r="B498" s="143"/>
      <c r="C498" s="327"/>
      <c r="D498" s="978"/>
      <c r="E498" s="979"/>
      <c r="F498" s="144"/>
      <c r="G498" s="143"/>
      <c r="H498" s="158"/>
      <c r="I498" s="453"/>
      <c r="J498" s="658" t="str">
        <f>IF(H498="","",VLOOKUP(H498,Datos!$B$2:$C$21,2,FALSE))</f>
        <v/>
      </c>
      <c r="K498" s="385" t="str">
        <f t="shared" si="42"/>
        <v/>
      </c>
      <c r="L498" s="385" t="str">
        <f t="shared" si="43"/>
        <v/>
      </c>
      <c r="M498" s="385" t="str">
        <f t="shared" si="44"/>
        <v/>
      </c>
      <c r="N498" s="385" t="str">
        <f t="shared" si="45"/>
        <v/>
      </c>
      <c r="O498" s="385" t="str">
        <f t="shared" si="46"/>
        <v/>
      </c>
      <c r="P498" s="385" t="str">
        <f t="shared" si="47"/>
        <v/>
      </c>
      <c r="Q498" s="150"/>
      <c r="R498" s="454"/>
      <c r="S498" s="254"/>
    </row>
    <row r="499" spans="1:19" ht="33" customHeight="1" x14ac:dyDescent="0.25">
      <c r="A499" s="46"/>
      <c r="B499" s="143"/>
      <c r="C499" s="327"/>
      <c r="D499" s="978"/>
      <c r="E499" s="979"/>
      <c r="F499" s="144"/>
      <c r="G499" s="143"/>
      <c r="H499" s="158"/>
      <c r="I499" s="453"/>
      <c r="J499" s="658" t="str">
        <f>IF(H499="","",VLOOKUP(H499,Datos!$B$2:$C$21,2,FALSE))</f>
        <v/>
      </c>
      <c r="K499" s="385" t="str">
        <f t="shared" si="42"/>
        <v/>
      </c>
      <c r="L499" s="385" t="str">
        <f t="shared" si="43"/>
        <v/>
      </c>
      <c r="M499" s="385" t="str">
        <f t="shared" si="44"/>
        <v/>
      </c>
      <c r="N499" s="385" t="str">
        <f t="shared" si="45"/>
        <v/>
      </c>
      <c r="O499" s="385" t="str">
        <f t="shared" si="46"/>
        <v/>
      </c>
      <c r="P499" s="385" t="str">
        <f t="shared" si="47"/>
        <v/>
      </c>
      <c r="Q499" s="150"/>
      <c r="R499" s="454"/>
      <c r="S499" s="254"/>
    </row>
    <row r="500" spans="1:19" ht="33" customHeight="1" x14ac:dyDescent="0.25">
      <c r="A500" s="46"/>
      <c r="B500" s="143"/>
      <c r="C500" s="327"/>
      <c r="D500" s="978"/>
      <c r="E500" s="979"/>
      <c r="F500" s="144"/>
      <c r="G500" s="143"/>
      <c r="H500" s="158"/>
      <c r="I500" s="453"/>
      <c r="J500" s="658" t="str">
        <f>IF(H500="","",VLOOKUP(H500,Datos!$B$2:$C$21,2,FALSE))</f>
        <v/>
      </c>
      <c r="K500" s="385" t="str">
        <f t="shared" si="42"/>
        <v/>
      </c>
      <c r="L500" s="385" t="str">
        <f t="shared" si="43"/>
        <v/>
      </c>
      <c r="M500" s="385" t="str">
        <f t="shared" si="44"/>
        <v/>
      </c>
      <c r="N500" s="385" t="str">
        <f t="shared" si="45"/>
        <v/>
      </c>
      <c r="O500" s="385" t="str">
        <f t="shared" si="46"/>
        <v/>
      </c>
      <c r="P500" s="385" t="str">
        <f t="shared" si="47"/>
        <v/>
      </c>
      <c r="Q500" s="150"/>
      <c r="R500" s="454"/>
      <c r="S500" s="254"/>
    </row>
    <row r="501" spans="1:19" ht="33" customHeight="1" x14ac:dyDescent="0.25">
      <c r="A501" s="46"/>
      <c r="B501" s="143"/>
      <c r="C501" s="327"/>
      <c r="D501" s="978"/>
      <c r="E501" s="979"/>
      <c r="F501" s="144"/>
      <c r="G501" s="143"/>
      <c r="H501" s="158"/>
      <c r="I501" s="453"/>
      <c r="J501" s="658" t="str">
        <f>IF(H501="","",VLOOKUP(H501,Datos!$B$2:$C$21,2,FALSE))</f>
        <v/>
      </c>
      <c r="K501" s="385" t="str">
        <f t="shared" si="42"/>
        <v/>
      </c>
      <c r="L501" s="385" t="str">
        <f t="shared" si="43"/>
        <v/>
      </c>
      <c r="M501" s="385" t="str">
        <f t="shared" si="44"/>
        <v/>
      </c>
      <c r="N501" s="385" t="str">
        <f t="shared" si="45"/>
        <v/>
      </c>
      <c r="O501" s="385" t="str">
        <f t="shared" si="46"/>
        <v/>
      </c>
      <c r="P501" s="385" t="str">
        <f t="shared" si="47"/>
        <v/>
      </c>
      <c r="Q501" s="150"/>
      <c r="R501" s="454"/>
      <c r="S501" s="254"/>
    </row>
    <row r="502" spans="1:19" ht="33" customHeight="1" x14ac:dyDescent="0.25">
      <c r="A502" s="46"/>
      <c r="B502" s="143"/>
      <c r="C502" s="327"/>
      <c r="D502" s="978"/>
      <c r="E502" s="979"/>
      <c r="F502" s="144"/>
      <c r="G502" s="143"/>
      <c r="H502" s="158"/>
      <c r="I502" s="453"/>
      <c r="J502" s="658" t="str">
        <f>IF(H502="","",VLOOKUP(H502,Datos!$B$2:$C$21,2,FALSE))</f>
        <v/>
      </c>
      <c r="K502" s="385" t="str">
        <f t="shared" si="42"/>
        <v/>
      </c>
      <c r="L502" s="385" t="str">
        <f t="shared" si="43"/>
        <v/>
      </c>
      <c r="M502" s="385" t="str">
        <f t="shared" si="44"/>
        <v/>
      </c>
      <c r="N502" s="385" t="str">
        <f t="shared" si="45"/>
        <v/>
      </c>
      <c r="O502" s="385" t="str">
        <f t="shared" si="46"/>
        <v/>
      </c>
      <c r="P502" s="385" t="str">
        <f t="shared" si="47"/>
        <v/>
      </c>
      <c r="Q502" s="150"/>
      <c r="R502" s="454"/>
      <c r="S502" s="254"/>
    </row>
    <row r="503" spans="1:19" ht="33" customHeight="1" x14ac:dyDescent="0.25">
      <c r="A503" s="46"/>
      <c r="B503" s="143"/>
      <c r="C503" s="327"/>
      <c r="D503" s="978"/>
      <c r="E503" s="979"/>
      <c r="F503" s="144"/>
      <c r="G503" s="143"/>
      <c r="H503" s="158"/>
      <c r="I503" s="453"/>
      <c r="J503" s="658" t="str">
        <f>IF(H503="","",VLOOKUP(H503,Datos!$B$2:$C$21,2,FALSE))</f>
        <v/>
      </c>
      <c r="K503" s="385" t="str">
        <f t="shared" si="42"/>
        <v/>
      </c>
      <c r="L503" s="385" t="str">
        <f t="shared" si="43"/>
        <v/>
      </c>
      <c r="M503" s="385" t="str">
        <f t="shared" si="44"/>
        <v/>
      </c>
      <c r="N503" s="385" t="str">
        <f t="shared" si="45"/>
        <v/>
      </c>
      <c r="O503" s="385" t="str">
        <f t="shared" si="46"/>
        <v/>
      </c>
      <c r="P503" s="385" t="str">
        <f t="shared" si="47"/>
        <v/>
      </c>
      <c r="Q503" s="150"/>
      <c r="R503" s="454"/>
      <c r="S503" s="254"/>
    </row>
    <row r="504" spans="1:19" ht="33" customHeight="1" x14ac:dyDescent="0.25">
      <c r="A504" s="46"/>
      <c r="B504" s="143"/>
      <c r="C504" s="327"/>
      <c r="D504" s="978"/>
      <c r="E504" s="979"/>
      <c r="F504" s="144"/>
      <c r="G504" s="143"/>
      <c r="H504" s="158"/>
      <c r="I504" s="453"/>
      <c r="J504" s="658" t="str">
        <f>IF(H504="","",VLOOKUP(H504,Datos!$B$2:$C$21,2,FALSE))</f>
        <v/>
      </c>
      <c r="K504" s="385" t="str">
        <f t="shared" si="42"/>
        <v/>
      </c>
      <c r="L504" s="385" t="str">
        <f t="shared" si="43"/>
        <v/>
      </c>
      <c r="M504" s="385" t="str">
        <f t="shared" si="44"/>
        <v/>
      </c>
      <c r="N504" s="385" t="str">
        <f t="shared" si="45"/>
        <v/>
      </c>
      <c r="O504" s="385" t="str">
        <f t="shared" si="46"/>
        <v/>
      </c>
      <c r="P504" s="385" t="str">
        <f t="shared" si="47"/>
        <v/>
      </c>
      <c r="Q504" s="150"/>
      <c r="R504" s="454"/>
      <c r="S504" s="254"/>
    </row>
    <row r="505" spans="1:19" ht="33" customHeight="1" x14ac:dyDescent="0.25">
      <c r="A505" s="46"/>
      <c r="B505" s="143"/>
      <c r="C505" s="327"/>
      <c r="D505" s="978"/>
      <c r="E505" s="979"/>
      <c r="F505" s="144"/>
      <c r="G505" s="143"/>
      <c r="H505" s="158"/>
      <c r="I505" s="453"/>
      <c r="J505" s="658" t="str">
        <f>IF(H505="","",VLOOKUP(H505,Datos!$B$2:$C$21,2,FALSE))</f>
        <v/>
      </c>
      <c r="K505" s="385" t="str">
        <f t="shared" si="42"/>
        <v/>
      </c>
      <c r="L505" s="385" t="str">
        <f t="shared" si="43"/>
        <v/>
      </c>
      <c r="M505" s="385" t="str">
        <f t="shared" si="44"/>
        <v/>
      </c>
      <c r="N505" s="385" t="str">
        <f t="shared" si="45"/>
        <v/>
      </c>
      <c r="O505" s="385" t="str">
        <f t="shared" si="46"/>
        <v/>
      </c>
      <c r="P505" s="385" t="str">
        <f t="shared" si="47"/>
        <v/>
      </c>
      <c r="Q505" s="150"/>
      <c r="R505" s="454"/>
      <c r="S505" s="254"/>
    </row>
    <row r="506" spans="1:19" ht="33" customHeight="1" x14ac:dyDescent="0.25">
      <c r="A506" s="46"/>
      <c r="B506" s="143"/>
      <c r="C506" s="327"/>
      <c r="D506" s="978"/>
      <c r="E506" s="979"/>
      <c r="F506" s="144"/>
      <c r="G506" s="143"/>
      <c r="H506" s="158"/>
      <c r="I506" s="453"/>
      <c r="J506" s="658" t="str">
        <f>IF(H506="","",VLOOKUP(H506,Datos!$B$2:$C$21,2,FALSE))</f>
        <v/>
      </c>
      <c r="K506" s="385" t="str">
        <f t="shared" si="42"/>
        <v/>
      </c>
      <c r="L506" s="385" t="str">
        <f t="shared" si="43"/>
        <v/>
      </c>
      <c r="M506" s="385" t="str">
        <f t="shared" si="44"/>
        <v/>
      </c>
      <c r="N506" s="385" t="str">
        <f t="shared" si="45"/>
        <v/>
      </c>
      <c r="O506" s="385" t="str">
        <f t="shared" si="46"/>
        <v/>
      </c>
      <c r="P506" s="385" t="str">
        <f t="shared" si="47"/>
        <v/>
      </c>
      <c r="Q506" s="150"/>
      <c r="R506" s="454"/>
      <c r="S506" s="254"/>
    </row>
    <row r="507" spans="1:19" ht="33" customHeight="1" x14ac:dyDescent="0.25">
      <c r="A507" s="46"/>
      <c r="B507" s="143"/>
      <c r="C507" s="327"/>
      <c r="D507" s="978"/>
      <c r="E507" s="979"/>
      <c r="F507" s="144"/>
      <c r="G507" s="143"/>
      <c r="H507" s="158"/>
      <c r="I507" s="453"/>
      <c r="J507" s="658" t="str">
        <f>IF(H507="","",VLOOKUP(H507,Datos!$B$2:$C$21,2,FALSE))</f>
        <v/>
      </c>
      <c r="K507" s="385" t="str">
        <f t="shared" si="42"/>
        <v/>
      </c>
      <c r="L507" s="385" t="str">
        <f t="shared" si="43"/>
        <v/>
      </c>
      <c r="M507" s="385" t="str">
        <f t="shared" si="44"/>
        <v/>
      </c>
      <c r="N507" s="385" t="str">
        <f t="shared" si="45"/>
        <v/>
      </c>
      <c r="O507" s="385" t="str">
        <f t="shared" si="46"/>
        <v/>
      </c>
      <c r="P507" s="385" t="str">
        <f t="shared" si="47"/>
        <v/>
      </c>
      <c r="Q507" s="150"/>
      <c r="R507" s="454"/>
      <c r="S507" s="254"/>
    </row>
    <row r="508" spans="1:19" ht="33" customHeight="1" x14ac:dyDescent="0.25">
      <c r="A508" s="46"/>
      <c r="B508" s="143"/>
      <c r="C508" s="327"/>
      <c r="D508" s="978"/>
      <c r="E508" s="979"/>
      <c r="F508" s="144"/>
      <c r="G508" s="143"/>
      <c r="H508" s="158"/>
      <c r="I508" s="453"/>
      <c r="J508" s="658" t="str">
        <f>IF(H508="","",VLOOKUP(H508,Datos!$B$2:$C$21,2,FALSE))</f>
        <v/>
      </c>
      <c r="K508" s="385" t="str">
        <f t="shared" si="42"/>
        <v/>
      </c>
      <c r="L508" s="385" t="str">
        <f t="shared" si="43"/>
        <v/>
      </c>
      <c r="M508" s="385" t="str">
        <f t="shared" si="44"/>
        <v/>
      </c>
      <c r="N508" s="385" t="str">
        <f t="shared" si="45"/>
        <v/>
      </c>
      <c r="O508" s="385" t="str">
        <f t="shared" si="46"/>
        <v/>
      </c>
      <c r="P508" s="385" t="str">
        <f t="shared" si="47"/>
        <v/>
      </c>
      <c r="Q508" s="150"/>
      <c r="R508" s="454"/>
      <c r="S508" s="254"/>
    </row>
    <row r="509" spans="1:19" ht="33" customHeight="1" x14ac:dyDescent="0.25">
      <c r="A509" s="46"/>
      <c r="B509" s="143"/>
      <c r="C509" s="327"/>
      <c r="D509" s="978"/>
      <c r="E509" s="979"/>
      <c r="F509" s="144"/>
      <c r="G509" s="143"/>
      <c r="H509" s="158"/>
      <c r="I509" s="453"/>
      <c r="J509" s="658" t="str">
        <f>IF(H509="","",VLOOKUP(H509,Datos!$B$2:$C$21,2,FALSE))</f>
        <v/>
      </c>
      <c r="K509" s="385" t="str">
        <f t="shared" si="42"/>
        <v/>
      </c>
      <c r="L509" s="385" t="str">
        <f t="shared" si="43"/>
        <v/>
      </c>
      <c r="M509" s="385" t="str">
        <f t="shared" si="44"/>
        <v/>
      </c>
      <c r="N509" s="385" t="str">
        <f t="shared" si="45"/>
        <v/>
      </c>
      <c r="O509" s="385" t="str">
        <f t="shared" si="46"/>
        <v/>
      </c>
      <c r="P509" s="385" t="str">
        <f t="shared" si="47"/>
        <v/>
      </c>
      <c r="Q509" s="150"/>
      <c r="R509" s="454"/>
      <c r="S509" s="254"/>
    </row>
    <row r="510" spans="1:19" ht="33" customHeight="1" x14ac:dyDescent="0.25">
      <c r="A510" s="46"/>
      <c r="B510" s="143"/>
      <c r="C510" s="327"/>
      <c r="D510" s="978"/>
      <c r="E510" s="979"/>
      <c r="F510" s="144"/>
      <c r="G510" s="143"/>
      <c r="H510" s="158"/>
      <c r="I510" s="453"/>
      <c r="J510" s="658" t="str">
        <f>IF(H510="","",VLOOKUP(H510,Datos!$B$2:$C$21,2,FALSE))</f>
        <v/>
      </c>
      <c r="K510" s="385" t="str">
        <f t="shared" si="42"/>
        <v/>
      </c>
      <c r="L510" s="385" t="str">
        <f t="shared" si="43"/>
        <v/>
      </c>
      <c r="M510" s="385" t="str">
        <f t="shared" si="44"/>
        <v/>
      </c>
      <c r="N510" s="385" t="str">
        <f t="shared" si="45"/>
        <v/>
      </c>
      <c r="O510" s="385" t="str">
        <f t="shared" si="46"/>
        <v/>
      </c>
      <c r="P510" s="385" t="str">
        <f t="shared" si="47"/>
        <v/>
      </c>
      <c r="Q510" s="150"/>
      <c r="R510" s="454"/>
      <c r="S510" s="254"/>
    </row>
    <row r="511" spans="1:19" ht="33" customHeight="1" x14ac:dyDescent="0.25">
      <c r="A511" s="46"/>
      <c r="B511" s="143"/>
      <c r="C511" s="327"/>
      <c r="D511" s="978"/>
      <c r="E511" s="979"/>
      <c r="F511" s="144"/>
      <c r="G511" s="143"/>
      <c r="H511" s="158"/>
      <c r="I511" s="453"/>
      <c r="J511" s="658" t="str">
        <f>IF(H511="","",VLOOKUP(H511,Datos!$B$2:$C$21,2,FALSE))</f>
        <v/>
      </c>
      <c r="K511" s="385" t="str">
        <f t="shared" si="42"/>
        <v/>
      </c>
      <c r="L511" s="385" t="str">
        <f t="shared" si="43"/>
        <v/>
      </c>
      <c r="M511" s="385" t="str">
        <f t="shared" si="44"/>
        <v/>
      </c>
      <c r="N511" s="385" t="str">
        <f t="shared" si="45"/>
        <v/>
      </c>
      <c r="O511" s="385" t="str">
        <f t="shared" si="46"/>
        <v/>
      </c>
      <c r="P511" s="385" t="str">
        <f t="shared" si="47"/>
        <v/>
      </c>
      <c r="Q511" s="150"/>
      <c r="R511" s="454"/>
      <c r="S511" s="254"/>
    </row>
    <row r="512" spans="1:19" ht="33" hidden="1" customHeight="1" x14ac:dyDescent="0.25">
      <c r="A512" s="46"/>
      <c r="B512" s="143"/>
      <c r="C512" s="327"/>
      <c r="D512" s="143" t="s">
        <v>583</v>
      </c>
      <c r="E512" s="640">
        <f>COUNTIFS($C$12:$C$511,"Sustantivo",$Q$12:$Q$511,"Creación - Diferencia en la brecha")</f>
        <v>0</v>
      </c>
      <c r="F512" s="144" t="s">
        <v>584</v>
      </c>
      <c r="G512" s="640">
        <f>COUNTIFS($C$12:$C$511,"Adjetivo",$Q$12:$Q$511,"Creación - Diferencia en la brecha")</f>
        <v>0</v>
      </c>
      <c r="H512" s="638" t="s">
        <v>579</v>
      </c>
      <c r="I512" s="640">
        <f>COUNTIFS($C$12:$C$511,"Sustantivo",$Q$12:$Q$511,"Creación con cargo al rubro de CSO - D. T. Undécima")</f>
        <v>0</v>
      </c>
      <c r="J512" s="639" t="s">
        <v>580</v>
      </c>
      <c r="K512" s="640">
        <f>COUNTIFS($C$12:$C$511,"Adjetivo",$Q$12:$Q$511,"Creación con cargo al rubro de CSO - D. T. Undécima")</f>
        <v>0</v>
      </c>
      <c r="L512" s="639" t="s">
        <v>581</v>
      </c>
      <c r="M512" s="640">
        <f>COUNTIFS($C$12:$C$511,"Sustantivo",$Q$12:$Q$511,"Creación con cargo al rubro de CSO - Art. 58 LOSEP")</f>
        <v>0</v>
      </c>
      <c r="N512" s="639" t="s">
        <v>582</v>
      </c>
      <c r="O512" s="640">
        <f>COUNTIFS($C$12:$C$511,"Adjetivo",$Q$12:$Q$511,"Creación con cargo al rubro de CSO - Art. 58 LOSEP")</f>
        <v>0</v>
      </c>
      <c r="P512" s="638"/>
      <c r="Q512" s="302"/>
      <c r="R512" s="637"/>
      <c r="S512" s="633"/>
    </row>
    <row r="513" spans="1:22" ht="24" customHeight="1" x14ac:dyDescent="0.25">
      <c r="A513" s="46"/>
      <c r="B513" s="1102" t="s">
        <v>336</v>
      </c>
      <c r="C513" s="1103"/>
      <c r="D513" s="1103"/>
      <c r="E513" s="1104"/>
      <c r="F513" s="384">
        <v>482</v>
      </c>
      <c r="G513" s="253"/>
      <c r="H513" s="253"/>
      <c r="I513" s="1096" t="s">
        <v>586</v>
      </c>
      <c r="J513" s="1097"/>
      <c r="K513" s="1097"/>
      <c r="L513" s="1097"/>
      <c r="M513" s="1097"/>
      <c r="N513" s="1098"/>
      <c r="O513" s="238">
        <f>E512+G512</f>
        <v>0</v>
      </c>
      <c r="P513" s="41"/>
      <c r="Q513" s="41"/>
      <c r="R513" s="41"/>
      <c r="S513" s="41"/>
      <c r="U513" s="252" t="s">
        <v>325</v>
      </c>
      <c r="V513" s="252"/>
    </row>
    <row r="514" spans="1:22" ht="35.25" customHeight="1" x14ac:dyDescent="0.3">
      <c r="A514" s="46"/>
      <c r="B514" s="251"/>
      <c r="C514" s="251"/>
      <c r="D514" s="251"/>
      <c r="E514" s="251"/>
      <c r="F514" s="250"/>
      <c r="G514" s="249"/>
      <c r="H514" s="249"/>
      <c r="I514" s="1096" t="s">
        <v>329</v>
      </c>
      <c r="J514" s="1097"/>
      <c r="K514" s="1097"/>
      <c r="L514" s="1097"/>
      <c r="M514" s="1097"/>
      <c r="N514" s="1098"/>
      <c r="O514" s="238">
        <f>I512+K512</f>
        <v>0</v>
      </c>
      <c r="P514" s="41"/>
      <c r="Q514" s="302"/>
      <c r="R514" s="41"/>
      <c r="S514" s="41"/>
      <c r="U514" s="252" t="s">
        <v>330</v>
      </c>
      <c r="V514" s="252"/>
    </row>
    <row r="515" spans="1:22" ht="24" customHeight="1" x14ac:dyDescent="0.3">
      <c r="A515" s="46"/>
      <c r="B515" s="251"/>
      <c r="C515" s="251"/>
      <c r="D515" s="251"/>
      <c r="E515" s="251"/>
      <c r="F515" s="250"/>
      <c r="G515" s="249"/>
      <c r="H515" s="249"/>
      <c r="I515" s="1096" t="s">
        <v>328</v>
      </c>
      <c r="J515" s="1097"/>
      <c r="K515" s="1097"/>
      <c r="L515" s="1097"/>
      <c r="M515" s="1097"/>
      <c r="N515" s="1098"/>
      <c r="O515" s="238">
        <f>M512+O512</f>
        <v>0</v>
      </c>
      <c r="P515" s="41"/>
      <c r="Q515" s="302"/>
      <c r="R515" s="41"/>
      <c r="S515" s="41"/>
      <c r="U515" s="252" t="s">
        <v>326</v>
      </c>
      <c r="V515" s="252"/>
    </row>
    <row r="516" spans="1:22" ht="24" customHeight="1" x14ac:dyDescent="0.3">
      <c r="A516" s="46"/>
      <c r="B516" s="251"/>
      <c r="C516" s="251"/>
      <c r="D516" s="251"/>
      <c r="E516" s="251"/>
      <c r="F516" s="250"/>
      <c r="G516" s="249"/>
      <c r="H516" s="249"/>
      <c r="I516" s="1096" t="s">
        <v>261</v>
      </c>
      <c r="J516" s="1097"/>
      <c r="K516" s="1097"/>
      <c r="L516" s="1097"/>
      <c r="M516" s="1097"/>
      <c r="N516" s="1098"/>
      <c r="O516" s="238">
        <f>SUM(O513:O515)</f>
        <v>0</v>
      </c>
      <c r="P516" s="41"/>
      <c r="Q516" s="302"/>
      <c r="R516" s="41"/>
      <c r="S516" s="41"/>
      <c r="V516" s="252"/>
    </row>
    <row r="517" spans="1:22" ht="24" customHeight="1" x14ac:dyDescent="0.3">
      <c r="A517" s="46"/>
      <c r="B517" s="251"/>
      <c r="C517" s="251"/>
      <c r="D517" s="251"/>
      <c r="E517" s="251"/>
      <c r="F517" s="250"/>
      <c r="G517" s="249"/>
      <c r="H517" s="249"/>
      <c r="I517" s="1094" t="s">
        <v>260</v>
      </c>
      <c r="J517" s="1094"/>
      <c r="K517" s="1094"/>
      <c r="L517" s="1094"/>
      <c r="M517" s="1094"/>
      <c r="N517" s="1094"/>
      <c r="O517" s="386">
        <f>SUM(P12:P511)</f>
        <v>0</v>
      </c>
      <c r="P517" s="41"/>
      <c r="Q517" s="302"/>
      <c r="R517" s="41"/>
      <c r="S517" s="41" t="str">
        <f>UPPER(Q517)</f>
        <v/>
      </c>
    </row>
    <row r="518" spans="1:22" ht="21" customHeight="1" x14ac:dyDescent="0.25">
      <c r="A518" s="46"/>
      <c r="D518" s="249"/>
      <c r="E518" s="249"/>
      <c r="F518" s="249"/>
      <c r="G518" s="249"/>
      <c r="H518" s="249"/>
      <c r="J518" s="41"/>
      <c r="K518" s="41"/>
      <c r="L518" s="41"/>
      <c r="M518" s="41"/>
      <c r="N518" s="41"/>
      <c r="O518" s="41"/>
      <c r="P518" s="41"/>
      <c r="Q518" s="302"/>
      <c r="R518" s="41"/>
      <c r="S518" s="41" t="str">
        <f>UPPER(Q518)</f>
        <v/>
      </c>
    </row>
    <row r="519" spans="1:22" ht="14.25" customHeight="1" x14ac:dyDescent="0.3">
      <c r="A519" s="46"/>
      <c r="B519" s="124"/>
      <c r="C519" s="124"/>
      <c r="D519" s="124"/>
      <c r="E519" s="124"/>
      <c r="F519" s="446"/>
      <c r="G519" s="446"/>
      <c r="H519" s="446"/>
      <c r="I519" s="446"/>
      <c r="J519" s="446"/>
      <c r="K519" s="446"/>
      <c r="L519" s="446"/>
      <c r="M519" s="446"/>
      <c r="N519" s="124"/>
      <c r="O519" s="124"/>
      <c r="P519" s="248"/>
      <c r="Q519" s="124"/>
      <c r="R519" s="124"/>
      <c r="S519" s="124"/>
    </row>
    <row r="520" spans="1:22" ht="12" customHeight="1" x14ac:dyDescent="0.3">
      <c r="A520" s="46"/>
      <c r="B520" s="124"/>
      <c r="C520" s="124"/>
      <c r="D520" s="124"/>
      <c r="E520" s="124"/>
      <c r="F520" s="446"/>
      <c r="G520" s="446"/>
      <c r="H520" s="1095"/>
      <c r="I520" s="1095"/>
      <c r="J520" s="1095"/>
      <c r="K520" s="1095"/>
      <c r="L520" s="1095"/>
      <c r="M520" s="1095"/>
      <c r="N520" s="124"/>
      <c r="O520" s="124"/>
      <c r="P520" s="124"/>
      <c r="Q520" s="124"/>
      <c r="R520" s="124"/>
      <c r="S520" s="124"/>
    </row>
    <row r="521" spans="1:22" ht="21" customHeight="1" thickBot="1" x14ac:dyDescent="0.3">
      <c r="A521" s="125"/>
      <c r="B521" s="1087" t="s">
        <v>102</v>
      </c>
      <c r="C521" s="1087"/>
      <c r="D521" s="1087"/>
      <c r="E521" s="1087"/>
      <c r="F521" s="1087"/>
      <c r="G521" s="1087"/>
      <c r="H521" s="1087"/>
      <c r="I521" s="398"/>
      <c r="J521" s="398"/>
      <c r="K521" s="398"/>
      <c r="L521" s="398"/>
      <c r="M521" s="398"/>
      <c r="N521" s="398"/>
      <c r="O521" s="398"/>
      <c r="P521" s="398"/>
      <c r="Q521" s="398"/>
      <c r="R521" s="235"/>
      <c r="S521" s="235"/>
    </row>
    <row r="522" spans="1:22" ht="12" hidden="1" customHeight="1" x14ac:dyDescent="0.25">
      <c r="B522" s="247"/>
      <c r="C522" s="247"/>
      <c r="D522" s="247"/>
      <c r="E522" s="247"/>
      <c r="F522" s="247"/>
      <c r="G522" s="247"/>
      <c r="H522" s="247"/>
      <c r="I522" s="247"/>
      <c r="J522" s="247"/>
      <c r="K522" s="247"/>
      <c r="L522" s="247"/>
      <c r="M522" s="247"/>
      <c r="N522" s="247"/>
      <c r="O522" s="247"/>
      <c r="P522" s="247"/>
      <c r="Q522" s="247"/>
      <c r="R522" s="247"/>
      <c r="S522" s="247"/>
    </row>
    <row r="529" ht="26.25" hidden="1" customHeight="1" x14ac:dyDescent="0.25"/>
    <row r="545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</sheetData>
  <sheetProtection algorithmName="SHA-512" hashValue="bPDQOsiglH3ebORx6gHuY+AEq8/P4OroHJOVYbA+xUz0288OPwQC/2lhzLBdaoB0x2O9hfzIeernNqf/t1NWzQ==" saltValue="J2rFQdur0WS4y2VPtaI8Aw==" spinCount="100000" sheet="1" insertRows="0" insertHyperlinks="0"/>
  <protectedRanges>
    <protectedRange sqref="R12:S512" name="Rango4"/>
    <protectedRange sqref="A7:D9 J7 L7 H7 G9:H9 Z9:AK9 Q9:X9 P7 U513:V513 R7:AJ8 K8:P9" name="Rango2"/>
    <protectedRange sqref="I12:I511 Q12:Q513 B512:I512 K512 M512 O512:P512 B12:G511" name="Rango3"/>
  </protectedRanges>
  <dataConsolidate/>
  <mergeCells count="534">
    <mergeCell ref="D358:E358"/>
    <mergeCell ref="D359:E359"/>
    <mergeCell ref="D360:E360"/>
    <mergeCell ref="D301:E301"/>
    <mergeCell ref="D302:E302"/>
    <mergeCell ref="D296:E296"/>
    <mergeCell ref="D297:E297"/>
    <mergeCell ref="D298:E298"/>
    <mergeCell ref="D299:E299"/>
    <mergeCell ref="D300:E300"/>
    <mergeCell ref="D351:E351"/>
    <mergeCell ref="D333:E333"/>
    <mergeCell ref="D329:E329"/>
    <mergeCell ref="D330:E330"/>
    <mergeCell ref="D308:E308"/>
    <mergeCell ref="D303:E303"/>
    <mergeCell ref="D304:E304"/>
    <mergeCell ref="D305:E305"/>
    <mergeCell ref="D344:E344"/>
    <mergeCell ref="D334:E334"/>
    <mergeCell ref="D324:E324"/>
    <mergeCell ref="D343:E343"/>
    <mergeCell ref="D331:E331"/>
    <mergeCell ref="D332:E332"/>
    <mergeCell ref="D291:E291"/>
    <mergeCell ref="D292:E292"/>
    <mergeCell ref="D293:E293"/>
    <mergeCell ref="D294:E294"/>
    <mergeCell ref="D295:E295"/>
    <mergeCell ref="D341:E341"/>
    <mergeCell ref="D342:E342"/>
    <mergeCell ref="D348:E348"/>
    <mergeCell ref="D286:E286"/>
    <mergeCell ref="D287:E287"/>
    <mergeCell ref="D288:E288"/>
    <mergeCell ref="D289:E289"/>
    <mergeCell ref="D290:E290"/>
    <mergeCell ref="D313:E313"/>
    <mergeCell ref="D314:E314"/>
    <mergeCell ref="D320:E320"/>
    <mergeCell ref="D321:E321"/>
    <mergeCell ref="D316:E316"/>
    <mergeCell ref="D317:E317"/>
    <mergeCell ref="D346:E346"/>
    <mergeCell ref="D325:E325"/>
    <mergeCell ref="D328:E328"/>
    <mergeCell ref="D318:E318"/>
    <mergeCell ref="D319:E319"/>
    <mergeCell ref="D281:E281"/>
    <mergeCell ref="D282:E282"/>
    <mergeCell ref="D283:E283"/>
    <mergeCell ref="D284:E284"/>
    <mergeCell ref="D285:E285"/>
    <mergeCell ref="D276:E276"/>
    <mergeCell ref="D277:E277"/>
    <mergeCell ref="D278:E278"/>
    <mergeCell ref="D279:E279"/>
    <mergeCell ref="D280:E280"/>
    <mergeCell ref="D271:E271"/>
    <mergeCell ref="D272:E272"/>
    <mergeCell ref="D273:E273"/>
    <mergeCell ref="D274:E274"/>
    <mergeCell ref="D275:E275"/>
    <mergeCell ref="D266:E266"/>
    <mergeCell ref="D267:E267"/>
    <mergeCell ref="D268:E268"/>
    <mergeCell ref="D269:E269"/>
    <mergeCell ref="D270:E270"/>
    <mergeCell ref="D261:E261"/>
    <mergeCell ref="D262:E262"/>
    <mergeCell ref="D263:E263"/>
    <mergeCell ref="D264:E264"/>
    <mergeCell ref="D265:E265"/>
    <mergeCell ref="D256:E256"/>
    <mergeCell ref="D257:E257"/>
    <mergeCell ref="D258:E258"/>
    <mergeCell ref="D259:E259"/>
    <mergeCell ref="D260:E260"/>
    <mergeCell ref="D251:E251"/>
    <mergeCell ref="D252:E252"/>
    <mergeCell ref="D253:E253"/>
    <mergeCell ref="D254:E254"/>
    <mergeCell ref="D255:E255"/>
    <mergeCell ref="D246:E246"/>
    <mergeCell ref="D247:E247"/>
    <mergeCell ref="D248:E248"/>
    <mergeCell ref="D249:E249"/>
    <mergeCell ref="D250:E250"/>
    <mergeCell ref="D241:E241"/>
    <mergeCell ref="D242:E242"/>
    <mergeCell ref="D243:E243"/>
    <mergeCell ref="D244:E244"/>
    <mergeCell ref="D245:E245"/>
    <mergeCell ref="D236:E236"/>
    <mergeCell ref="D237:E237"/>
    <mergeCell ref="D238:E238"/>
    <mergeCell ref="D239:E239"/>
    <mergeCell ref="D240:E240"/>
    <mergeCell ref="D218:E218"/>
    <mergeCell ref="D219:E219"/>
    <mergeCell ref="D220:E220"/>
    <mergeCell ref="D231:E231"/>
    <mergeCell ref="D232:E232"/>
    <mergeCell ref="D233:E233"/>
    <mergeCell ref="D234:E234"/>
    <mergeCell ref="D235:E235"/>
    <mergeCell ref="D227:E227"/>
    <mergeCell ref="D228:E228"/>
    <mergeCell ref="D229:E229"/>
    <mergeCell ref="D230:E230"/>
    <mergeCell ref="D173:E173"/>
    <mergeCell ref="D174:E174"/>
    <mergeCell ref="D113:E113"/>
    <mergeCell ref="D212:E212"/>
    <mergeCell ref="D213:E213"/>
    <mergeCell ref="D214:E214"/>
    <mergeCell ref="D215:E215"/>
    <mergeCell ref="D226:E226"/>
    <mergeCell ref="D208:E208"/>
    <mergeCell ref="D209:E209"/>
    <mergeCell ref="D210:E210"/>
    <mergeCell ref="D190:E190"/>
    <mergeCell ref="D192:E192"/>
    <mergeCell ref="D193:E193"/>
    <mergeCell ref="D194:E194"/>
    <mergeCell ref="D195:E195"/>
    <mergeCell ref="D216:E216"/>
    <mergeCell ref="D211:E211"/>
    <mergeCell ref="D221:E221"/>
    <mergeCell ref="D222:E222"/>
    <mergeCell ref="D223:E223"/>
    <mergeCell ref="D224:E224"/>
    <mergeCell ref="D225:E225"/>
    <mergeCell ref="D217:E217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58:E58"/>
    <mergeCell ref="D69:E69"/>
    <mergeCell ref="D70:E70"/>
    <mergeCell ref="D71:E71"/>
    <mergeCell ref="D111:E111"/>
    <mergeCell ref="D80:E80"/>
    <mergeCell ref="D81:E81"/>
    <mergeCell ref="D179:E179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4:E94"/>
    <mergeCell ref="D95:E95"/>
    <mergeCell ref="D112:E112"/>
    <mergeCell ref="D109:E109"/>
    <mergeCell ref="D110:E110"/>
    <mergeCell ref="D114:E114"/>
    <mergeCell ref="D115:E115"/>
    <mergeCell ref="D31:E31"/>
    <mergeCell ref="D79:E79"/>
    <mergeCell ref="D105:E105"/>
    <mergeCell ref="D106:E106"/>
    <mergeCell ref="C10:C11"/>
    <mergeCell ref="D185:E185"/>
    <mergeCell ref="D175:E175"/>
    <mergeCell ref="D176:E176"/>
    <mergeCell ref="D177:E177"/>
    <mergeCell ref="D178:E178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108:E108"/>
    <mergeCell ref="D107:E107"/>
    <mergeCell ref="D57:E57"/>
    <mergeCell ref="D99:E99"/>
    <mergeCell ref="D100:E100"/>
    <mergeCell ref="D101:E101"/>
    <mergeCell ref="D91:E91"/>
    <mergeCell ref="D92:E92"/>
    <mergeCell ref="D93:E93"/>
    <mergeCell ref="D366:E366"/>
    <mergeCell ref="D32:E32"/>
    <mergeCell ref="D125:E125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96:E96"/>
    <mergeCell ref="F10:F11"/>
    <mergeCell ref="J10:J11"/>
    <mergeCell ref="D10:E11"/>
    <mergeCell ref="D347:E347"/>
    <mergeCell ref="B513:E513"/>
    <mergeCell ref="D350:E350"/>
    <mergeCell ref="D322:E322"/>
    <mergeCell ref="D323:E323"/>
    <mergeCell ref="I10:I11"/>
    <mergeCell ref="G10:G11"/>
    <mergeCell ref="H10:H11"/>
    <mergeCell ref="D22:E22"/>
    <mergeCell ref="D23:E23"/>
    <mergeCell ref="D24:E24"/>
    <mergeCell ref="D25:E25"/>
    <mergeCell ref="D26:E26"/>
    <mergeCell ref="D338:E338"/>
    <mergeCell ref="D102:E102"/>
    <mergeCell ref="D103:E103"/>
    <mergeCell ref="D104:E104"/>
    <mergeCell ref="B10:B11"/>
    <mergeCell ref="D17:E17"/>
    <mergeCell ref="D12:E12"/>
    <mergeCell ref="D56:E56"/>
    <mergeCell ref="A9:S9"/>
    <mergeCell ref="K10:P10"/>
    <mergeCell ref="Q10:Q11"/>
    <mergeCell ref="R10:R11"/>
    <mergeCell ref="S10:S11"/>
    <mergeCell ref="D97:E97"/>
    <mergeCell ref="D98:E98"/>
    <mergeCell ref="D63:E63"/>
    <mergeCell ref="D64:E64"/>
    <mergeCell ref="D65:E65"/>
    <mergeCell ref="D66:E66"/>
    <mergeCell ref="D67:E67"/>
    <mergeCell ref="D68:E68"/>
    <mergeCell ref="D37:E37"/>
    <mergeCell ref="D38:E38"/>
    <mergeCell ref="D39:E39"/>
    <mergeCell ref="D40:E40"/>
    <mergeCell ref="D41:E41"/>
    <mergeCell ref="D33:E33"/>
    <mergeCell ref="D34:E34"/>
    <mergeCell ref="D35:E35"/>
    <mergeCell ref="D36:E36"/>
    <mergeCell ref="D27:E27"/>
    <mergeCell ref="D28:E28"/>
    <mergeCell ref="D13:E13"/>
    <mergeCell ref="D14:E14"/>
    <mergeCell ref="D15:E15"/>
    <mergeCell ref="D59:E59"/>
    <mergeCell ref="D76:E76"/>
    <mergeCell ref="D77:E77"/>
    <mergeCell ref="D78:E78"/>
    <mergeCell ref="D18:E18"/>
    <mergeCell ref="D42:E42"/>
    <mergeCell ref="D43:E43"/>
    <mergeCell ref="D44:E44"/>
    <mergeCell ref="D72:E72"/>
    <mergeCell ref="D73:E73"/>
    <mergeCell ref="D74:E74"/>
    <mergeCell ref="D75:E75"/>
    <mergeCell ref="D60:E60"/>
    <mergeCell ref="D61:E61"/>
    <mergeCell ref="D62:E62"/>
    <mergeCell ref="D19:E19"/>
    <mergeCell ref="D20:E20"/>
    <mergeCell ref="D21:E21"/>
    <mergeCell ref="D16:E16"/>
    <mergeCell ref="D29:E29"/>
    <mergeCell ref="D30:E30"/>
    <mergeCell ref="B2:G5"/>
    <mergeCell ref="H2:Q3"/>
    <mergeCell ref="H5:Q5"/>
    <mergeCell ref="H4:Q4"/>
    <mergeCell ref="R7:S7"/>
    <mergeCell ref="R8:S8"/>
    <mergeCell ref="B7:F7"/>
    <mergeCell ref="G7:O7"/>
    <mergeCell ref="P7:Q7"/>
    <mergeCell ref="P8:Q8"/>
    <mergeCell ref="G8:O8"/>
    <mergeCell ref="B6:Q6"/>
    <mergeCell ref="B8:F8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201:E201"/>
    <mergeCell ref="D309:E309"/>
    <mergeCell ref="D310:E310"/>
    <mergeCell ref="D311:E311"/>
    <mergeCell ref="D312:E312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306:E306"/>
    <mergeCell ref="D307:E307"/>
    <mergeCell ref="D188:E188"/>
    <mergeCell ref="D189:E189"/>
    <mergeCell ref="D180:E180"/>
    <mergeCell ref="D181:E181"/>
    <mergeCell ref="D182:E182"/>
    <mergeCell ref="D183:E183"/>
    <mergeCell ref="D367:E367"/>
    <mergeCell ref="D368:E368"/>
    <mergeCell ref="D369:E369"/>
    <mergeCell ref="D370:E370"/>
    <mergeCell ref="D371:E371"/>
    <mergeCell ref="D184:E184"/>
    <mergeCell ref="D206:E206"/>
    <mergeCell ref="D207:E207"/>
    <mergeCell ref="D191:E191"/>
    <mergeCell ref="D199:E199"/>
    <mergeCell ref="D200:E200"/>
    <mergeCell ref="D202:E202"/>
    <mergeCell ref="D203:E203"/>
    <mergeCell ref="D204:E204"/>
    <mergeCell ref="D205:E205"/>
    <mergeCell ref="D196:E196"/>
    <mergeCell ref="D197:E197"/>
    <mergeCell ref="D198:E198"/>
    <mergeCell ref="D186:E186"/>
    <mergeCell ref="D187:E187"/>
    <mergeCell ref="D372:E372"/>
    <mergeCell ref="D373:E373"/>
    <mergeCell ref="D374:E374"/>
    <mergeCell ref="D326:E326"/>
    <mergeCell ref="D327:E327"/>
    <mergeCell ref="D345:E345"/>
    <mergeCell ref="D315:E315"/>
    <mergeCell ref="D335:E335"/>
    <mergeCell ref="D336:E336"/>
    <mergeCell ref="D337:E337"/>
    <mergeCell ref="D339:E339"/>
    <mergeCell ref="D340:E340"/>
    <mergeCell ref="D349:E349"/>
    <mergeCell ref="D361:E361"/>
    <mergeCell ref="D362:E362"/>
    <mergeCell ref="D363:E363"/>
    <mergeCell ref="D364:E364"/>
    <mergeCell ref="D365:E365"/>
    <mergeCell ref="D352:E352"/>
    <mergeCell ref="D353:E353"/>
    <mergeCell ref="D354:E354"/>
    <mergeCell ref="D355:E355"/>
    <mergeCell ref="D356:E356"/>
    <mergeCell ref="D357:E357"/>
    <mergeCell ref="D375:E375"/>
    <mergeCell ref="D376:E376"/>
    <mergeCell ref="D377:E377"/>
    <mergeCell ref="D378:E378"/>
    <mergeCell ref="D379:E379"/>
    <mergeCell ref="D380:E380"/>
    <mergeCell ref="D381:E381"/>
    <mergeCell ref="D382:E382"/>
    <mergeCell ref="D383:E383"/>
    <mergeCell ref="D384:E384"/>
    <mergeCell ref="D385:E385"/>
    <mergeCell ref="D386:E386"/>
    <mergeCell ref="D387:E387"/>
    <mergeCell ref="D388:E388"/>
    <mergeCell ref="D389:E389"/>
    <mergeCell ref="D390:E390"/>
    <mergeCell ref="D391:E391"/>
    <mergeCell ref="D392:E392"/>
    <mergeCell ref="D393:E393"/>
    <mergeCell ref="D394:E394"/>
    <mergeCell ref="D395:E395"/>
    <mergeCell ref="D396:E396"/>
    <mergeCell ref="D397:E397"/>
    <mergeCell ref="D398:E398"/>
    <mergeCell ref="D399:E399"/>
    <mergeCell ref="D400:E400"/>
    <mergeCell ref="D401:E401"/>
    <mergeCell ref="D402:E402"/>
    <mergeCell ref="D403:E403"/>
    <mergeCell ref="D404:E404"/>
    <mergeCell ref="D405:E405"/>
    <mergeCell ref="D406:E406"/>
    <mergeCell ref="D407:E407"/>
    <mergeCell ref="D408:E408"/>
    <mergeCell ref="D409:E409"/>
    <mergeCell ref="D410:E410"/>
    <mergeCell ref="D411:E411"/>
    <mergeCell ref="D412:E412"/>
    <mergeCell ref="D413:E413"/>
    <mergeCell ref="D414:E414"/>
    <mergeCell ref="D415:E415"/>
    <mergeCell ref="D416:E416"/>
    <mergeCell ref="D417:E417"/>
    <mergeCell ref="D418:E418"/>
    <mergeCell ref="D419:E419"/>
    <mergeCell ref="D420:E420"/>
    <mergeCell ref="D421:E421"/>
    <mergeCell ref="D422:E422"/>
    <mergeCell ref="D423:E423"/>
    <mergeCell ref="D424:E424"/>
    <mergeCell ref="D425:E425"/>
    <mergeCell ref="D426:E426"/>
    <mergeCell ref="D427:E427"/>
    <mergeCell ref="D428:E428"/>
    <mergeCell ref="D429:E429"/>
    <mergeCell ref="D430:E430"/>
    <mergeCell ref="D431:E431"/>
    <mergeCell ref="D432:E432"/>
    <mergeCell ref="D433:E433"/>
    <mergeCell ref="D434:E434"/>
    <mergeCell ref="D435:E435"/>
    <mergeCell ref="D436:E436"/>
    <mergeCell ref="D437:E437"/>
    <mergeCell ref="D438:E438"/>
    <mergeCell ref="D439:E439"/>
    <mergeCell ref="D440:E440"/>
    <mergeCell ref="D441:E441"/>
    <mergeCell ref="D442:E442"/>
    <mergeCell ref="D443:E443"/>
    <mergeCell ref="D444:E444"/>
    <mergeCell ref="D445:E445"/>
    <mergeCell ref="D446:E446"/>
    <mergeCell ref="D447:E447"/>
    <mergeCell ref="D448:E448"/>
    <mergeCell ref="D449:E449"/>
    <mergeCell ref="D450:E450"/>
    <mergeCell ref="D451:E451"/>
    <mergeCell ref="D452:E452"/>
    <mergeCell ref="D453:E453"/>
    <mergeCell ref="D454:E454"/>
    <mergeCell ref="D455:E455"/>
    <mergeCell ref="D456:E456"/>
    <mergeCell ref="D457:E457"/>
    <mergeCell ref="D458:E458"/>
    <mergeCell ref="D459:E459"/>
    <mergeCell ref="D460:E460"/>
    <mergeCell ref="D461:E461"/>
    <mergeCell ref="D462:E462"/>
    <mergeCell ref="D463:E463"/>
    <mergeCell ref="D464:E464"/>
    <mergeCell ref="D465:E465"/>
    <mergeCell ref="D466:E466"/>
    <mergeCell ref="D467:E467"/>
    <mergeCell ref="D468:E468"/>
    <mergeCell ref="D469:E469"/>
    <mergeCell ref="D470:E470"/>
    <mergeCell ref="D471:E471"/>
    <mergeCell ref="D472:E472"/>
    <mergeCell ref="D473:E473"/>
    <mergeCell ref="D474:E474"/>
    <mergeCell ref="D475:E475"/>
    <mergeCell ref="D476:E476"/>
    <mergeCell ref="D477:E477"/>
    <mergeCell ref="D478:E478"/>
    <mergeCell ref="D479:E479"/>
    <mergeCell ref="D480:E480"/>
    <mergeCell ref="D481:E481"/>
    <mergeCell ref="D482:E482"/>
    <mergeCell ref="I515:N515"/>
    <mergeCell ref="I516:N516"/>
    <mergeCell ref="D483:E483"/>
    <mergeCell ref="D484:E484"/>
    <mergeCell ref="D485:E485"/>
    <mergeCell ref="D486:E486"/>
    <mergeCell ref="D487:E487"/>
    <mergeCell ref="D488:E488"/>
    <mergeCell ref="D489:E489"/>
    <mergeCell ref="D490:E490"/>
    <mergeCell ref="D491:E491"/>
    <mergeCell ref="D511:E511"/>
    <mergeCell ref="B521:H521"/>
    <mergeCell ref="I517:N517"/>
    <mergeCell ref="D492:E492"/>
    <mergeCell ref="H520:M520"/>
    <mergeCell ref="D493:E493"/>
    <mergeCell ref="D494:E494"/>
    <mergeCell ref="D495:E495"/>
    <mergeCell ref="D496:E496"/>
    <mergeCell ref="D497:E497"/>
    <mergeCell ref="D498:E498"/>
    <mergeCell ref="D499:E499"/>
    <mergeCell ref="D500:E500"/>
    <mergeCell ref="D510:E510"/>
    <mergeCell ref="D501:E501"/>
    <mergeCell ref="D502:E502"/>
    <mergeCell ref="D503:E503"/>
    <mergeCell ref="D504:E504"/>
    <mergeCell ref="D505:E505"/>
    <mergeCell ref="D506:E506"/>
    <mergeCell ref="D507:E507"/>
    <mergeCell ref="D508:E508"/>
    <mergeCell ref="D509:E509"/>
    <mergeCell ref="I513:N513"/>
    <mergeCell ref="I514:N514"/>
  </mergeCells>
  <phoneticPr fontId="90" type="noConversion"/>
  <conditionalFormatting sqref="K12:P511 L512 N512">
    <cfRule type="cellIs" dxfId="14" priority="7" operator="equal">
      <formula>0</formula>
    </cfRule>
  </conditionalFormatting>
  <dataValidations count="4">
    <dataValidation type="list" allowBlank="1" showInputMessage="1" showErrorMessage="1" sqref="Q12:Q512" xr:uid="{00000000-0002-0000-0A00-000000000000}">
      <formula1>$Y$8:$Y$10</formula1>
    </dataValidation>
    <dataValidation type="textLength" operator="equal" allowBlank="1" showInputMessage="1" showErrorMessage="1" error="El número de cédula es incorrecto" prompt="Ingresar solo 10 números_x000a_" sqref="R12:R512" xr:uid="{00000000-0002-0000-0A00-000001000000}">
      <formula1>10</formula1>
    </dataValidation>
    <dataValidation type="whole" operator="equal" allowBlank="1" showInputMessage="1" showErrorMessage="1" sqref="G12:G511" xr:uid="{00000000-0002-0000-0A00-000002000000}">
      <formula1>1</formula1>
    </dataValidation>
    <dataValidation type="list" allowBlank="1" showInputMessage="1" showErrorMessage="1" sqref="C12:C512" xr:uid="{00000000-0002-0000-0A00-000003000000}">
      <formula1>"Sustantivo,Adjetivo"</formula1>
    </dataValidation>
  </dataValidations>
  <pageMargins left="0.25" right="0.25" top="0.75" bottom="0.75" header="0.3" footer="0.3"/>
  <pageSetup paperSize="9" scale="52" orientation="landscape" r:id="rId1"/>
  <rowBreaks count="1" manualBreakCount="1">
    <brk id="489" max="17" man="1"/>
  </rowBreaks>
  <colBreaks count="1" manualBreakCount="1">
    <brk id="19" max="219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4000000}">
          <x14:formula1>
            <xm:f>Datos!$G$2:$G$11</xm:f>
          </x14:formula1>
          <xm:sqref>R7:S7</xm:sqref>
        </x14:dataValidation>
        <x14:dataValidation type="list" allowBlank="1" showInputMessage="1" showErrorMessage="1" xr:uid="{00000000-0002-0000-0A00-000005000000}">
          <x14:formula1>
            <xm:f>Datos!$B$2:$B$15</xm:f>
          </x14:formula1>
          <xm:sqref>H12:H511</xm:sqref>
        </x14:dataValidation>
        <x14:dataValidation type="list" allowBlank="1" showInputMessage="1" showErrorMessage="1" xr:uid="{00000000-0002-0000-0A00-000006000000}">
          <x14:formula1>
            <xm:f>Datos!$H$2:$H$7</xm:f>
          </x14:formula1>
          <xm:sqref>H5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3"/>
  <dimension ref="A1:BN233"/>
  <sheetViews>
    <sheetView showGridLines="0" view="pageBreakPreview" zoomScaleNormal="100" zoomScaleSheetLayoutView="100" workbookViewId="0">
      <selection activeCell="B7" sqref="B7:H7"/>
    </sheetView>
  </sheetViews>
  <sheetFormatPr baseColWidth="10" defaultColWidth="7.140625" defaultRowHeight="13.5" zeroHeight="1" x14ac:dyDescent="0.25"/>
  <cols>
    <col min="1" max="1" width="1.28515625" style="41" customWidth="1"/>
    <col min="2" max="2" width="3.7109375" style="41" customWidth="1"/>
    <col min="3" max="3" width="24.28515625" style="41" customWidth="1"/>
    <col min="4" max="4" width="6.28515625" style="41" customWidth="1"/>
    <col min="5" max="6" width="10.85546875" style="41" customWidth="1"/>
    <col min="7" max="7" width="12.28515625" style="41" customWidth="1"/>
    <col min="8" max="8" width="13.28515625" style="41" customWidth="1"/>
    <col min="9" max="9" width="7.140625" style="41" customWidth="1"/>
    <col min="10" max="10" width="11.7109375" style="41" customWidth="1"/>
    <col min="11" max="11" width="12.5703125" style="127" customWidth="1"/>
    <col min="12" max="12" width="14.140625" style="127" customWidth="1"/>
    <col min="13" max="13" width="11.28515625" style="127" customWidth="1"/>
    <col min="14" max="15" width="7.42578125" style="127" customWidth="1"/>
    <col min="16" max="16" width="15.7109375" style="127" customWidth="1"/>
    <col min="17" max="17" width="15.7109375" style="271" customWidth="1"/>
    <col min="18" max="18" width="15.7109375" style="127" hidden="1" customWidth="1"/>
    <col min="19" max="19" width="15.7109375" style="127" customWidth="1"/>
    <col min="20" max="25" width="15.7109375" style="271" customWidth="1"/>
    <col min="26" max="31" width="15.7109375" style="271" hidden="1" customWidth="1"/>
    <col min="32" max="32" width="10.140625" style="271" hidden="1" customWidth="1"/>
    <col min="33" max="33" width="15.85546875" style="271" hidden="1" customWidth="1"/>
    <col min="34" max="34" width="18" style="271" hidden="1" customWidth="1"/>
    <col min="35" max="35" width="23.5703125" style="271" customWidth="1"/>
    <col min="36" max="38" width="24.7109375" style="271" hidden="1" customWidth="1"/>
    <col min="39" max="39" width="17.42578125" style="271" customWidth="1"/>
    <col min="40" max="40" width="17.5703125" style="270" customWidth="1"/>
    <col min="41" max="43" width="7.140625" style="270" hidden="1" customWidth="1"/>
    <col min="44" max="65" width="7.140625" style="41" hidden="1" customWidth="1"/>
    <col min="66" max="66" width="2" style="41" customWidth="1"/>
    <col min="67" max="16384" width="7.140625" style="41"/>
  </cols>
  <sheetData>
    <row r="1" spans="1:66" ht="7.5" customHeight="1" x14ac:dyDescent="0.25">
      <c r="A1" s="50"/>
      <c r="B1" s="48"/>
      <c r="C1" s="48"/>
      <c r="D1" s="48"/>
      <c r="E1" s="48"/>
      <c r="F1" s="48"/>
      <c r="G1" s="48"/>
      <c r="H1" s="48"/>
      <c r="I1" s="48"/>
      <c r="J1" s="48"/>
      <c r="K1" s="49"/>
      <c r="L1" s="49"/>
      <c r="M1" s="49"/>
      <c r="N1" s="49"/>
      <c r="O1" s="49"/>
      <c r="P1" s="49"/>
      <c r="Q1" s="290"/>
      <c r="R1" s="49"/>
      <c r="S1" s="49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89"/>
      <c r="AO1" s="400"/>
      <c r="AP1" s="400"/>
      <c r="AQ1" s="400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7"/>
    </row>
    <row r="2" spans="1:66" ht="14.25" customHeight="1" x14ac:dyDescent="0.25">
      <c r="A2" s="46"/>
      <c r="B2" s="1019"/>
      <c r="C2" s="1019"/>
      <c r="D2" s="1019"/>
      <c r="E2" s="1019"/>
      <c r="F2" s="1019"/>
      <c r="G2" s="1019"/>
      <c r="H2" s="1051" t="s">
        <v>617</v>
      </c>
      <c r="I2" s="1051"/>
      <c r="J2" s="1051"/>
      <c r="K2" s="1051"/>
      <c r="L2" s="1051"/>
      <c r="M2" s="1051"/>
      <c r="N2" s="1051"/>
      <c r="O2" s="1051"/>
      <c r="P2" s="1051"/>
      <c r="Q2" s="1051"/>
      <c r="R2" s="1051"/>
      <c r="S2" s="1051"/>
      <c r="T2" s="1051"/>
      <c r="U2" s="1051"/>
      <c r="V2" s="1051"/>
      <c r="W2" s="1051"/>
      <c r="X2" s="1051"/>
      <c r="Y2" s="1051"/>
      <c r="Z2" s="390"/>
      <c r="AA2" s="390"/>
      <c r="AB2" s="390"/>
      <c r="AC2" s="390"/>
      <c r="AD2" s="390"/>
      <c r="AE2" s="390"/>
      <c r="AF2" s="390"/>
      <c r="AG2" s="391"/>
      <c r="AH2" s="391"/>
      <c r="AI2" s="373" t="s">
        <v>64</v>
      </c>
      <c r="AJ2" s="389"/>
      <c r="AK2" s="389"/>
      <c r="AL2" s="389"/>
      <c r="AM2" s="998">
        <f>Datos!J2</f>
        <v>45293</v>
      </c>
      <c r="AN2" s="998"/>
      <c r="AO2" s="288"/>
      <c r="AP2" s="288"/>
      <c r="AQ2" s="288"/>
      <c r="BN2" s="401"/>
    </row>
    <row r="3" spans="1:66" ht="14.25" customHeight="1" x14ac:dyDescent="0.25">
      <c r="A3" s="46"/>
      <c r="B3" s="1019"/>
      <c r="C3" s="1019"/>
      <c r="D3" s="1019"/>
      <c r="E3" s="1019"/>
      <c r="F3" s="1019"/>
      <c r="G3" s="1019"/>
      <c r="H3" s="1051"/>
      <c r="I3" s="1051"/>
      <c r="J3" s="1051"/>
      <c r="K3" s="1051"/>
      <c r="L3" s="1051"/>
      <c r="M3" s="1051"/>
      <c r="N3" s="1051"/>
      <c r="O3" s="1051"/>
      <c r="P3" s="1051"/>
      <c r="Q3" s="1051"/>
      <c r="R3" s="1051"/>
      <c r="S3" s="1051"/>
      <c r="T3" s="1051"/>
      <c r="U3" s="1051"/>
      <c r="V3" s="1051"/>
      <c r="W3" s="1051"/>
      <c r="X3" s="1051"/>
      <c r="Y3" s="1051"/>
      <c r="Z3" s="390"/>
      <c r="AA3" s="390"/>
      <c r="AB3" s="390"/>
      <c r="AC3" s="390"/>
      <c r="AD3" s="390"/>
      <c r="AE3" s="390"/>
      <c r="AF3" s="390"/>
      <c r="AG3" s="391"/>
      <c r="AH3" s="391"/>
      <c r="AI3" s="373" t="s">
        <v>62</v>
      </c>
      <c r="AJ3" s="389"/>
      <c r="AK3" s="389"/>
      <c r="AL3" s="389"/>
      <c r="AM3" s="999" t="s">
        <v>392</v>
      </c>
      <c r="AN3" s="999"/>
      <c r="AO3" s="288"/>
      <c r="AP3" s="288"/>
      <c r="AQ3" s="288"/>
      <c r="BN3" s="401"/>
    </row>
    <row r="4" spans="1:66" ht="14.25" customHeight="1" x14ac:dyDescent="0.25">
      <c r="A4" s="46"/>
      <c r="B4" s="1019"/>
      <c r="C4" s="1019"/>
      <c r="D4" s="1019"/>
      <c r="E4" s="1019"/>
      <c r="F4" s="1019"/>
      <c r="G4" s="1019"/>
      <c r="H4" s="867" t="str">
        <f>'ÍNDICE 00'!C14</f>
        <v>LISTA DE ASIGNACIONES PARA DESVINCULACIONES DE PERSONAL</v>
      </c>
      <c r="I4" s="867"/>
      <c r="J4" s="867"/>
      <c r="K4" s="867"/>
      <c r="L4" s="867"/>
      <c r="M4" s="867"/>
      <c r="N4" s="867"/>
      <c r="O4" s="867"/>
      <c r="P4" s="867"/>
      <c r="Q4" s="867"/>
      <c r="R4" s="867"/>
      <c r="S4" s="867"/>
      <c r="T4" s="867"/>
      <c r="U4" s="867"/>
      <c r="V4" s="867"/>
      <c r="W4" s="867"/>
      <c r="X4" s="867"/>
      <c r="Y4" s="867"/>
      <c r="Z4" s="392"/>
      <c r="AA4" s="392"/>
      <c r="AB4" s="392"/>
      <c r="AC4" s="392"/>
      <c r="AD4" s="392"/>
      <c r="AE4" s="392"/>
      <c r="AF4" s="392"/>
      <c r="AG4" s="392"/>
      <c r="AH4" s="392"/>
      <c r="AI4" s="373" t="s">
        <v>61</v>
      </c>
      <c r="AJ4" s="338"/>
      <c r="AK4" s="338"/>
      <c r="AL4" s="338"/>
      <c r="AM4" s="1119" t="s">
        <v>347</v>
      </c>
      <c r="AN4" s="1119"/>
      <c r="AO4" s="288"/>
      <c r="AP4" s="288"/>
      <c r="AQ4" s="288"/>
      <c r="BN4" s="401"/>
    </row>
    <row r="5" spans="1:66" ht="14.25" customHeight="1" x14ac:dyDescent="0.25">
      <c r="A5" s="46"/>
      <c r="B5" s="1019"/>
      <c r="C5" s="1019"/>
      <c r="D5" s="1019"/>
      <c r="E5" s="1019"/>
      <c r="F5" s="1019"/>
      <c r="G5" s="1019"/>
      <c r="H5" s="1052" t="s">
        <v>380</v>
      </c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393"/>
      <c r="AA5" s="393"/>
      <c r="AB5" s="393"/>
      <c r="AC5" s="393"/>
      <c r="AD5" s="393"/>
      <c r="AE5" s="393"/>
      <c r="AF5" s="393"/>
      <c r="AG5" s="393"/>
      <c r="AH5" s="393"/>
      <c r="AI5" s="373" t="s">
        <v>60</v>
      </c>
      <c r="AJ5" s="338"/>
      <c r="AK5" s="338"/>
      <c r="AL5" s="338"/>
      <c r="AM5" s="1119" t="str">
        <f>'ÍNDICE 00'!I14</f>
        <v>PRO-MDT-PTH-01 FOR 14 EXT</v>
      </c>
      <c r="AN5" s="1119"/>
      <c r="AO5" s="288"/>
      <c r="AP5" s="288"/>
      <c r="AQ5" s="288"/>
      <c r="BN5" s="401"/>
    </row>
    <row r="6" spans="1:66" ht="7.5" customHeight="1" x14ac:dyDescent="0.25">
      <c r="A6" s="46"/>
      <c r="B6" s="937"/>
      <c r="C6" s="937"/>
      <c r="D6" s="937"/>
      <c r="E6" s="937"/>
      <c r="F6" s="937"/>
      <c r="G6" s="937"/>
      <c r="H6" s="937"/>
      <c r="I6" s="937"/>
      <c r="J6" s="937"/>
      <c r="K6" s="937"/>
      <c r="L6" s="937"/>
      <c r="M6" s="937"/>
      <c r="N6" s="937"/>
      <c r="O6" s="937"/>
      <c r="P6" s="937"/>
      <c r="Q6" s="937"/>
      <c r="R6" s="937"/>
      <c r="S6" s="937"/>
      <c r="T6" s="937"/>
      <c r="U6" s="937"/>
      <c r="V6" s="937"/>
      <c r="W6" s="937"/>
      <c r="X6" s="937"/>
      <c r="Y6" s="937"/>
      <c r="Z6" s="937"/>
      <c r="AA6" s="937"/>
      <c r="AB6" s="937"/>
      <c r="AC6" s="937"/>
      <c r="AD6" s="937"/>
      <c r="AE6" s="937"/>
      <c r="AF6" s="937"/>
      <c r="AG6" s="937"/>
      <c r="AH6" s="937"/>
      <c r="AI6" s="937"/>
      <c r="AJ6" s="937"/>
      <c r="AK6" s="937"/>
      <c r="AL6" s="937"/>
      <c r="AM6" s="937"/>
      <c r="AN6" s="287"/>
      <c r="BN6" s="44"/>
    </row>
    <row r="7" spans="1:66" s="40" customFormat="1" ht="28.5" customHeight="1" x14ac:dyDescent="0.25">
      <c r="A7" s="3"/>
      <c r="B7" s="808" t="s">
        <v>56</v>
      </c>
      <c r="C7" s="804"/>
      <c r="D7" s="804"/>
      <c r="E7" s="804"/>
      <c r="F7" s="804"/>
      <c r="G7" s="804"/>
      <c r="H7" s="804"/>
      <c r="I7" s="324"/>
      <c r="J7" s="1109"/>
      <c r="K7" s="1109"/>
      <c r="L7" s="1109"/>
      <c r="M7" s="1109"/>
      <c r="N7" s="1109"/>
      <c r="O7" s="1109"/>
      <c r="P7" s="1109"/>
      <c r="Q7" s="1109"/>
      <c r="R7" s="1109"/>
      <c r="S7" s="1109"/>
      <c r="T7" s="1109"/>
      <c r="U7" s="1109"/>
      <c r="V7" s="1109"/>
      <c r="W7" s="1109"/>
      <c r="X7" s="1099" t="s">
        <v>79</v>
      </c>
      <c r="Y7" s="1099"/>
      <c r="Z7" s="443"/>
      <c r="AA7" s="443"/>
      <c r="AB7" s="443"/>
      <c r="AC7" s="443"/>
      <c r="AD7" s="443"/>
      <c r="AE7" s="443"/>
      <c r="AF7" s="286"/>
      <c r="AG7" s="285"/>
      <c r="AH7" s="285"/>
      <c r="AI7" s="828"/>
      <c r="AJ7" s="828"/>
      <c r="AK7" s="828"/>
      <c r="AL7" s="828"/>
      <c r="AM7" s="828"/>
      <c r="AN7" s="829"/>
      <c r="AO7" s="284"/>
      <c r="AP7" s="284"/>
      <c r="AQ7" s="284"/>
      <c r="AR7" s="42"/>
      <c r="AS7" s="41"/>
      <c r="AT7" s="41"/>
      <c r="AU7" s="45"/>
      <c r="AV7" s="41"/>
      <c r="AW7" s="56"/>
      <c r="AX7" s="41"/>
      <c r="AY7" s="45"/>
      <c r="AZ7" s="41"/>
      <c r="BA7" s="56"/>
      <c r="BB7" s="41"/>
      <c r="BC7" s="45"/>
      <c r="BD7" s="41"/>
      <c r="BE7" s="56"/>
      <c r="BF7" s="41"/>
      <c r="BG7" s="45"/>
      <c r="BH7" s="41"/>
      <c r="BI7" s="56"/>
      <c r="BJ7" s="41"/>
      <c r="BK7" s="45"/>
      <c r="BL7" s="41"/>
      <c r="BM7" s="56"/>
      <c r="BN7" s="401"/>
    </row>
    <row r="8" spans="1:66" s="40" customFormat="1" ht="28.5" customHeight="1" x14ac:dyDescent="0.25">
      <c r="A8" s="3"/>
      <c r="B8" s="1034" t="s">
        <v>175</v>
      </c>
      <c r="C8" s="807"/>
      <c r="D8" s="807"/>
      <c r="E8" s="807"/>
      <c r="F8" s="807"/>
      <c r="G8" s="807"/>
      <c r="H8" s="807"/>
      <c r="I8" s="318"/>
      <c r="J8" s="1120"/>
      <c r="K8" s="1120"/>
      <c r="L8" s="1120"/>
      <c r="M8" s="1120"/>
      <c r="N8" s="1120"/>
      <c r="O8" s="1120"/>
      <c r="P8" s="1120"/>
      <c r="Q8" s="1120"/>
      <c r="R8" s="1120"/>
      <c r="S8" s="1120"/>
      <c r="T8" s="1120"/>
      <c r="U8" s="1120"/>
      <c r="V8" s="1120"/>
      <c r="W8" s="1120"/>
      <c r="X8" s="807" t="s">
        <v>99</v>
      </c>
      <c r="Y8" s="807"/>
      <c r="Z8" s="318"/>
      <c r="AA8" s="318"/>
      <c r="AB8" s="318"/>
      <c r="AC8" s="318"/>
      <c r="AD8" s="318"/>
      <c r="AE8" s="318"/>
      <c r="AF8" s="830"/>
      <c r="AG8" s="830"/>
      <c r="AH8" s="830"/>
      <c r="AI8" s="830"/>
      <c r="AJ8" s="830"/>
      <c r="AK8" s="830"/>
      <c r="AL8" s="830"/>
      <c r="AM8" s="830"/>
      <c r="AN8" s="831"/>
      <c r="AO8" s="188"/>
      <c r="AP8" s="188"/>
      <c r="AQ8" s="188"/>
      <c r="AR8" s="42"/>
      <c r="AS8" s="41"/>
      <c r="AT8" s="41"/>
      <c r="AU8" s="45"/>
      <c r="AV8" s="41"/>
      <c r="AW8" s="56"/>
      <c r="AX8" s="41"/>
      <c r="AY8" s="45"/>
      <c r="AZ8" s="41"/>
      <c r="BA8" s="56"/>
      <c r="BB8" s="41"/>
      <c r="BC8" s="45"/>
      <c r="BD8" s="41"/>
      <c r="BE8" s="56"/>
      <c r="BF8" s="41"/>
      <c r="BG8" s="45"/>
      <c r="BH8" s="41"/>
      <c r="BI8" s="56"/>
      <c r="BJ8" s="41"/>
      <c r="BK8" s="45"/>
      <c r="BL8" s="41"/>
      <c r="BM8" s="56"/>
      <c r="BN8" s="402"/>
    </row>
    <row r="9" spans="1:66" s="40" customFormat="1" ht="6" customHeight="1" x14ac:dyDescent="0.25">
      <c r="A9" s="1035"/>
      <c r="B9" s="1036"/>
      <c r="C9" s="1036"/>
      <c r="D9" s="1036"/>
      <c r="E9" s="1036"/>
      <c r="F9" s="1036"/>
      <c r="G9" s="1036"/>
      <c r="H9" s="1036"/>
      <c r="I9" s="1036"/>
      <c r="J9" s="1036"/>
      <c r="K9" s="1036"/>
      <c r="L9" s="1036"/>
      <c r="M9" s="1036"/>
      <c r="N9" s="1036"/>
      <c r="O9" s="1036"/>
      <c r="P9" s="1036"/>
      <c r="Q9" s="1036"/>
      <c r="R9" s="1036"/>
      <c r="S9" s="1036"/>
      <c r="T9" s="1036"/>
      <c r="U9" s="1036"/>
      <c r="V9" s="1036"/>
      <c r="W9" s="1036"/>
      <c r="X9" s="1036"/>
      <c r="Y9" s="1036"/>
      <c r="Z9" s="1036"/>
      <c r="AA9" s="1036"/>
      <c r="AB9" s="1036"/>
      <c r="AC9" s="1036"/>
      <c r="AD9" s="1036"/>
      <c r="AE9" s="1036"/>
      <c r="AF9" s="1036"/>
      <c r="AG9" s="1036"/>
      <c r="AH9" s="1036"/>
      <c r="AI9" s="1036"/>
      <c r="AJ9" s="1036"/>
      <c r="AK9" s="1036"/>
      <c r="AL9" s="1036"/>
      <c r="AM9" s="1036"/>
      <c r="AN9" s="1036"/>
      <c r="AO9" s="329"/>
      <c r="AP9" s="329"/>
      <c r="AQ9" s="329"/>
      <c r="AR9" s="329"/>
      <c r="AS9" s="42"/>
      <c r="AT9" s="41"/>
      <c r="AU9" s="41"/>
      <c r="AV9" s="45"/>
      <c r="AW9" s="41"/>
      <c r="AX9" s="56"/>
      <c r="AY9" s="41"/>
      <c r="AZ9" s="45"/>
      <c r="BA9" s="41"/>
      <c r="BB9" s="56"/>
      <c r="BC9" s="41"/>
      <c r="BD9" s="45"/>
      <c r="BE9" s="41"/>
      <c r="BF9" s="56"/>
      <c r="BG9" s="41"/>
      <c r="BH9" s="45"/>
      <c r="BI9" s="41"/>
      <c r="BJ9" s="56"/>
      <c r="BK9" s="41"/>
      <c r="BL9" s="45"/>
      <c r="BM9" s="41"/>
      <c r="BN9" s="403"/>
    </row>
    <row r="10" spans="1:66" ht="33.75" customHeight="1" x14ac:dyDescent="0.25">
      <c r="A10" s="46"/>
      <c r="B10" s="1110" t="s">
        <v>57</v>
      </c>
      <c r="C10" s="1110"/>
      <c r="D10" s="1110"/>
      <c r="E10" s="1070"/>
      <c r="F10" s="1071"/>
      <c r="G10" s="1071"/>
      <c r="H10" s="1071"/>
      <c r="I10" s="1071"/>
      <c r="J10" s="1071"/>
      <c r="K10" s="1071"/>
      <c r="L10" s="1071"/>
      <c r="M10" s="1071"/>
      <c r="N10" s="1071"/>
      <c r="O10" s="1071"/>
      <c r="P10" s="1071"/>
      <c r="Q10" s="1071"/>
      <c r="R10" s="1071"/>
      <c r="S10" s="1071"/>
      <c r="T10" s="1113" t="s">
        <v>320</v>
      </c>
      <c r="U10" s="1113"/>
      <c r="V10" s="1113"/>
      <c r="W10" s="1113"/>
      <c r="X10" s="1113"/>
      <c r="Y10" s="1113"/>
      <c r="Z10" s="1113"/>
      <c r="AA10" s="1113"/>
      <c r="AB10" s="1113"/>
      <c r="AC10" s="1113"/>
      <c r="AD10" s="1113"/>
      <c r="AE10" s="1113"/>
      <c r="AF10" s="1113"/>
      <c r="AG10" s="395"/>
      <c r="AH10" s="395"/>
      <c r="AI10" s="1114" t="s">
        <v>362</v>
      </c>
      <c r="AJ10" s="1114"/>
      <c r="AK10" s="283"/>
      <c r="AL10" s="283"/>
      <c r="AM10" s="1115" t="s">
        <v>363</v>
      </c>
      <c r="AN10" s="1115" t="s">
        <v>319</v>
      </c>
      <c r="AO10" s="282"/>
      <c r="AP10" s="282"/>
      <c r="AQ10" s="282"/>
      <c r="AU10" s="281"/>
      <c r="AW10" s="281"/>
      <c r="BN10" s="44"/>
    </row>
    <row r="11" spans="1:66" s="234" customFormat="1" ht="45" customHeight="1" x14ac:dyDescent="0.25">
      <c r="A11" s="328"/>
      <c r="B11" s="388" t="s">
        <v>101</v>
      </c>
      <c r="C11" s="1111" t="s">
        <v>259</v>
      </c>
      <c r="D11" s="1112"/>
      <c r="E11" s="388" t="s">
        <v>6</v>
      </c>
      <c r="F11" s="388" t="s">
        <v>318</v>
      </c>
      <c r="G11" s="388" t="s">
        <v>317</v>
      </c>
      <c r="H11" s="388" t="s">
        <v>316</v>
      </c>
      <c r="I11" s="388" t="s">
        <v>455</v>
      </c>
      <c r="J11" s="388" t="s">
        <v>58</v>
      </c>
      <c r="K11" s="388" t="s">
        <v>8</v>
      </c>
      <c r="L11" s="388" t="s">
        <v>3</v>
      </c>
      <c r="M11" s="388" t="s">
        <v>7</v>
      </c>
      <c r="N11" s="388" t="s">
        <v>11</v>
      </c>
      <c r="O11" s="388" t="s">
        <v>315</v>
      </c>
      <c r="P11" s="388" t="s">
        <v>314</v>
      </c>
      <c r="Q11" s="388" t="s">
        <v>366</v>
      </c>
      <c r="R11" s="280" t="s">
        <v>313</v>
      </c>
      <c r="S11" s="394" t="s">
        <v>250</v>
      </c>
      <c r="T11" s="396" t="s">
        <v>254</v>
      </c>
      <c r="U11" s="396" t="s">
        <v>321</v>
      </c>
      <c r="V11" s="396" t="s">
        <v>312</v>
      </c>
      <c r="W11" s="396" t="s">
        <v>311</v>
      </c>
      <c r="X11" s="396" t="s">
        <v>310</v>
      </c>
      <c r="Y11" s="396" t="s">
        <v>365</v>
      </c>
      <c r="Z11" s="332" t="s">
        <v>309</v>
      </c>
      <c r="AA11" s="332" t="s">
        <v>308</v>
      </c>
      <c r="AB11" s="332" t="s">
        <v>307</v>
      </c>
      <c r="AC11" s="332" t="s">
        <v>306</v>
      </c>
      <c r="AD11" s="332" t="s">
        <v>305</v>
      </c>
      <c r="AE11" s="332" t="s">
        <v>304</v>
      </c>
      <c r="AF11" s="332" t="s">
        <v>303</v>
      </c>
      <c r="AG11" s="332" t="s">
        <v>302</v>
      </c>
      <c r="AH11" s="332" t="s">
        <v>301</v>
      </c>
      <c r="AI11" s="397" t="s">
        <v>364</v>
      </c>
      <c r="AJ11" s="332" t="s">
        <v>300</v>
      </c>
      <c r="AK11" s="331" t="s">
        <v>322</v>
      </c>
      <c r="AL11" s="136" t="s">
        <v>299</v>
      </c>
      <c r="AM11" s="1115"/>
      <c r="AN11" s="1115"/>
      <c r="AO11" s="244" t="s">
        <v>251</v>
      </c>
      <c r="AP11" s="244" t="s">
        <v>250</v>
      </c>
      <c r="AQ11" s="244"/>
      <c r="AY11" s="234">
        <v>12</v>
      </c>
      <c r="BN11" s="314"/>
    </row>
    <row r="12" spans="1:66" ht="34.5" customHeight="1" x14ac:dyDescent="0.25">
      <c r="A12" s="46"/>
      <c r="B12" s="143"/>
      <c r="C12" s="978"/>
      <c r="D12" s="979"/>
      <c r="E12" s="293"/>
      <c r="F12" s="279"/>
      <c r="G12" s="334">
        <f t="shared" ref="G12:G43" si="0">+DATEDIF(F12,Q12,"Y")</f>
        <v>0</v>
      </c>
      <c r="H12" s="143"/>
      <c r="I12" s="143"/>
      <c r="J12" s="143"/>
      <c r="K12" s="254"/>
      <c r="L12" s="455"/>
      <c r="M12" s="327"/>
      <c r="N12" s="412"/>
      <c r="O12" s="254"/>
      <c r="P12" s="143"/>
      <c r="Q12" s="279"/>
      <c r="R12" s="334">
        <f>YEAR(Q12)</f>
        <v>1900</v>
      </c>
      <c r="S12" s="411">
        <f>IF(P12="RENUNCIA VOLUNTARIA CON COMPENSACIÓN",$E$127,VLOOKUP(R12,$AO$12:$AP$33,2,FALSE))</f>
        <v>0</v>
      </c>
      <c r="T12" s="143"/>
      <c r="U12" s="143"/>
      <c r="V12" s="334">
        <f>+T12+U12</f>
        <v>0</v>
      </c>
      <c r="W12" s="143"/>
      <c r="X12" s="143"/>
      <c r="Y12" s="423"/>
      <c r="Z12" s="334" t="str">
        <f>+IF(AND(P12="Compensación de retiro por jubilación por invalidez",V12&gt;=60),"INVALIDEZ",IF(AND(G12&gt;=70,V12&gt;=120),"OBLIGATORIA",IF(AND(W12="SI",Y12&gt;=30%),"DISCAPACIDAD","NO OBLIGATORIA")))</f>
        <v>NO OBLIGATORIA</v>
      </c>
      <c r="AA12" s="334" t="str">
        <f t="shared" ref="AA12:AA43" si="1">+IF(AND(Z12="NO OBLIGATORIA",G12&gt;=60,V12&gt;=360),"OK"," ")</f>
        <v xml:space="preserve"> </v>
      </c>
      <c r="AB12" s="334" t="str">
        <f t="shared" ref="AB12:AB43" si="2">+IF(AND(Z12="NO OBLIGATORIA",G12&gt;=65,V12&gt;=180),"OK"," ")</f>
        <v xml:space="preserve"> </v>
      </c>
      <c r="AC12" s="334" t="str">
        <f t="shared" ref="AC12:AC39" si="3">+IF(AND(Z12="NO OBLIGATORIA",V12&gt;=480),"OK"," ")</f>
        <v xml:space="preserve"> </v>
      </c>
      <c r="AD12" s="334" t="str">
        <f>+IF(AND(X12="INTELECTUAL ",V12&gt;=240,Z12="DISCAPACIDAD"),"OK",IF(AND(Z12="DISCAPACIDAD",V12&gt;=300,X12&lt;&gt;"INTELECTUAL "),"OK"," "))</f>
        <v xml:space="preserve"> </v>
      </c>
      <c r="AE12" s="334" t="str">
        <f t="shared" ref="AE12:AE39" si="4">+IF(OR(AA12="OK",AB12="OK",AC12="OK",AD12="OK"),"PAGO",IF(OR(Z12="INVALIDEZ",Z12="OBLIGATORIA"),"PAGO"," "))</f>
        <v xml:space="preserve"> </v>
      </c>
      <c r="AF12" s="334">
        <f>T12/12</f>
        <v>0</v>
      </c>
      <c r="AG12" s="334">
        <f t="shared" ref="AG12:AG39" si="5">AF12-4</f>
        <v>-4</v>
      </c>
      <c r="AH12" s="334" t="b">
        <f t="shared" ref="AH12:AH39" si="6">IF(AG12&gt;=30,"30",IF(AG12&gt;=0,AG12))</f>
        <v>0</v>
      </c>
      <c r="AI12" s="143"/>
      <c r="AJ12" s="334">
        <f>AI12/12</f>
        <v>0</v>
      </c>
      <c r="AK12" s="334">
        <f t="shared" ref="AK12:AK39" si="7">AJ12-4</f>
        <v>-4</v>
      </c>
      <c r="AL12" s="334" t="b">
        <f t="shared" ref="AL12:AL39" si="8">IF(AK12&gt;=30,"30",IF(AK12&gt;=0,AK12))</f>
        <v>0</v>
      </c>
      <c r="AM12" s="295" t="str">
        <f>IF(AE12="PAGO",AH12*5*S12,IF(AI12&gt;0,AL12*5*S12," "))</f>
        <v xml:space="preserve"> </v>
      </c>
      <c r="AN12" s="296" t="str">
        <f>IF(P12=$AO$129,"PARTIDA A DEVENGAR",IF(P12=$AO$128,"PARTIDA A DEVENGAR",IF(P12=$AO$127,"PARTIDA A DEVENGAR",IF(P12=$AO$130,"PARTIDA A DEVENGAR","N/A"))))</f>
        <v>N/A</v>
      </c>
      <c r="AO12" s="243">
        <v>1900</v>
      </c>
      <c r="AP12" s="243">
        <v>0</v>
      </c>
      <c r="AQ12" s="243">
        <v>0</v>
      </c>
      <c r="AT12" s="41" t="s">
        <v>298</v>
      </c>
      <c r="AV12" s="41" t="s">
        <v>69</v>
      </c>
      <c r="AY12" s="41" t="s">
        <v>297</v>
      </c>
      <c r="BN12" s="44"/>
    </row>
    <row r="13" spans="1:66" ht="34.5" customHeight="1" x14ac:dyDescent="0.25">
      <c r="A13" s="46"/>
      <c r="B13" s="143"/>
      <c r="C13" s="978"/>
      <c r="D13" s="979"/>
      <c r="E13" s="293"/>
      <c r="F13" s="279"/>
      <c r="G13" s="334">
        <f t="shared" si="0"/>
        <v>0</v>
      </c>
      <c r="H13" s="143"/>
      <c r="I13" s="143"/>
      <c r="J13" s="143"/>
      <c r="K13" s="254"/>
      <c r="L13" s="455"/>
      <c r="M13" s="327"/>
      <c r="N13" s="412"/>
      <c r="O13" s="254"/>
      <c r="P13" s="143"/>
      <c r="Q13" s="279"/>
      <c r="R13" s="334">
        <f t="shared" ref="R13:R76" si="9">YEAR(Q13)</f>
        <v>1900</v>
      </c>
      <c r="S13" s="411">
        <f t="shared" ref="S13:S76" si="10">IF(P13="RENUNCIA VOLUNTARIA CON COMPENSACIÓN",$E$127,VLOOKUP(R13,$AO$12:$AP$33,2,FALSE))</f>
        <v>0</v>
      </c>
      <c r="T13" s="143"/>
      <c r="U13" s="143"/>
      <c r="V13" s="334">
        <f t="shared" ref="V13:V76" si="11">+T13+U13</f>
        <v>0</v>
      </c>
      <c r="W13" s="143"/>
      <c r="X13" s="143"/>
      <c r="Y13" s="423"/>
      <c r="Z13" s="334" t="str">
        <f t="shared" ref="Z13:Z76" si="12">+IF(AND(P13="Compensación de retiro por jubilación por invalidez",V13&gt;=60),"INVALIDEZ",IF(AND(G13&gt;=70,V13&gt;=120),"OBLIGATORIA",IF(AND(W13="SI",Y13&gt;=30%),"DISCAPACIDAD","NO OBLIGATORIA")))</f>
        <v>NO OBLIGATORIA</v>
      </c>
      <c r="AA13" s="334" t="str">
        <f t="shared" si="1"/>
        <v xml:space="preserve"> </v>
      </c>
      <c r="AB13" s="334" t="str">
        <f t="shared" si="2"/>
        <v xml:space="preserve"> </v>
      </c>
      <c r="AC13" s="334" t="str">
        <f t="shared" si="3"/>
        <v xml:space="preserve"> </v>
      </c>
      <c r="AD13" s="334" t="str">
        <f t="shared" ref="AD13:AD39" si="13">+IF(AND(X13="INTELECTUAL ",V13&gt;=240,Z13="DISCAPACIDAD"),"OK",IF(AND(Z13="DISCAPACIDAD",V13&gt;=300,X13&lt;&gt;"INTELECTUAL "),"OK"," "))</f>
        <v xml:space="preserve"> </v>
      </c>
      <c r="AE13" s="334" t="str">
        <f t="shared" si="4"/>
        <v xml:space="preserve"> </v>
      </c>
      <c r="AF13" s="334">
        <f t="shared" ref="AF13:AF75" si="14">T13/12</f>
        <v>0</v>
      </c>
      <c r="AG13" s="334">
        <f t="shared" si="5"/>
        <v>-4</v>
      </c>
      <c r="AH13" s="334" t="b">
        <f t="shared" si="6"/>
        <v>0</v>
      </c>
      <c r="AI13" s="143"/>
      <c r="AJ13" s="334">
        <f t="shared" ref="AJ13:AJ39" si="15">AI13/12</f>
        <v>0</v>
      </c>
      <c r="AK13" s="334">
        <f t="shared" si="7"/>
        <v>-4</v>
      </c>
      <c r="AL13" s="334" t="b">
        <f>IF(AK13&gt;=30,"30",IF(AK13&gt;=0,AK13))</f>
        <v>0</v>
      </c>
      <c r="AM13" s="295" t="str">
        <f t="shared" ref="AM13:AM76" si="16">IF(AE13="PAGO",AH13*5*S13,IF(AI13&gt;0,AL13*5*S13," "))</f>
        <v xml:space="preserve"> </v>
      </c>
      <c r="AN13" s="296" t="str">
        <f t="shared" ref="AN13:AN76" si="17">IF(P13=$AO$129,"PARTIDA A DEVENGAR",IF(P13=$AO$128,"PARTIDA A DEVENGAR",IF(P13=$AO$127,"PARTIDA A DEVENGAR",IF(P13=$AO$130,"PARTIDA A DEVENGAR","N/A"))))</f>
        <v>N/A</v>
      </c>
      <c r="AO13" s="243">
        <v>2010</v>
      </c>
      <c r="AP13" s="243">
        <v>240</v>
      </c>
      <c r="AQ13" s="243">
        <f t="shared" ref="AQ13:AQ19" si="18">30*5*AP13</f>
        <v>36000</v>
      </c>
      <c r="AR13" s="387">
        <v>240</v>
      </c>
      <c r="AT13" s="41" t="s">
        <v>296</v>
      </c>
      <c r="AY13" s="41" t="s">
        <v>133</v>
      </c>
      <c r="BN13" s="44"/>
    </row>
    <row r="14" spans="1:66" ht="34.5" customHeight="1" x14ac:dyDescent="0.25">
      <c r="A14" s="46"/>
      <c r="B14" s="143"/>
      <c r="C14" s="978"/>
      <c r="D14" s="979"/>
      <c r="E14" s="293"/>
      <c r="F14" s="279"/>
      <c r="G14" s="334">
        <f t="shared" si="0"/>
        <v>0</v>
      </c>
      <c r="H14" s="143"/>
      <c r="I14" s="143"/>
      <c r="J14" s="143"/>
      <c r="K14" s="254"/>
      <c r="L14" s="455"/>
      <c r="M14" s="327"/>
      <c r="N14" s="412"/>
      <c r="O14" s="254"/>
      <c r="P14" s="143"/>
      <c r="Q14" s="279"/>
      <c r="R14" s="334">
        <f t="shared" si="9"/>
        <v>1900</v>
      </c>
      <c r="S14" s="411">
        <f t="shared" si="10"/>
        <v>0</v>
      </c>
      <c r="T14" s="143"/>
      <c r="U14" s="143"/>
      <c r="V14" s="334">
        <f t="shared" si="11"/>
        <v>0</v>
      </c>
      <c r="W14" s="143"/>
      <c r="X14" s="143"/>
      <c r="Y14" s="423"/>
      <c r="Z14" s="334" t="str">
        <f t="shared" si="12"/>
        <v>NO OBLIGATORIA</v>
      </c>
      <c r="AA14" s="334" t="str">
        <f t="shared" si="1"/>
        <v xml:space="preserve"> </v>
      </c>
      <c r="AB14" s="334" t="str">
        <f t="shared" si="2"/>
        <v xml:space="preserve"> </v>
      </c>
      <c r="AC14" s="334" t="str">
        <f>+IF(AND(Z14="NO OBLIGATORIA",V14&gt;=480),"OK"," ")</f>
        <v xml:space="preserve"> </v>
      </c>
      <c r="AD14" s="313" t="str">
        <f t="shared" si="13"/>
        <v xml:space="preserve"> </v>
      </c>
      <c r="AE14" s="334" t="str">
        <f>+IF(OR(AA14="OK",AB14="OK",AC14="OK",AD14="OK"),"PAGO",IF(OR(Z14="INVALIDEZ",Z14="OBLIGATORIA"),"PAGO"," "))</f>
        <v xml:space="preserve"> </v>
      </c>
      <c r="AF14" s="334">
        <f t="shared" si="14"/>
        <v>0</v>
      </c>
      <c r="AG14" s="334">
        <f t="shared" si="5"/>
        <v>-4</v>
      </c>
      <c r="AH14" s="334" t="b">
        <f t="shared" si="6"/>
        <v>0</v>
      </c>
      <c r="AI14" s="143"/>
      <c r="AJ14" s="334">
        <f t="shared" si="15"/>
        <v>0</v>
      </c>
      <c r="AK14" s="334">
        <f t="shared" si="7"/>
        <v>-4</v>
      </c>
      <c r="AL14" s="334" t="b">
        <f t="shared" si="8"/>
        <v>0</v>
      </c>
      <c r="AM14" s="295" t="str">
        <f t="shared" si="16"/>
        <v xml:space="preserve"> </v>
      </c>
      <c r="AN14" s="296" t="str">
        <f t="shared" si="17"/>
        <v>N/A</v>
      </c>
      <c r="AO14" s="243">
        <v>2011</v>
      </c>
      <c r="AP14" s="243">
        <v>264</v>
      </c>
      <c r="AQ14" s="243">
        <f t="shared" si="18"/>
        <v>39600</v>
      </c>
      <c r="AR14" s="387">
        <v>264</v>
      </c>
      <c r="AY14" s="41" t="s">
        <v>295</v>
      </c>
      <c r="BN14" s="44"/>
    </row>
    <row r="15" spans="1:66" ht="34.5" customHeight="1" x14ac:dyDescent="0.25">
      <c r="A15" s="46"/>
      <c r="B15" s="143"/>
      <c r="C15" s="978"/>
      <c r="D15" s="979"/>
      <c r="E15" s="293"/>
      <c r="F15" s="279"/>
      <c r="G15" s="334">
        <f t="shared" si="0"/>
        <v>0</v>
      </c>
      <c r="H15" s="143"/>
      <c r="I15" s="143"/>
      <c r="J15" s="143"/>
      <c r="K15" s="254"/>
      <c r="L15" s="455"/>
      <c r="M15" s="327"/>
      <c r="N15" s="412"/>
      <c r="O15" s="254"/>
      <c r="P15" s="143"/>
      <c r="Q15" s="279"/>
      <c r="R15" s="334">
        <f t="shared" si="9"/>
        <v>1900</v>
      </c>
      <c r="S15" s="411">
        <f t="shared" si="10"/>
        <v>0</v>
      </c>
      <c r="T15" s="143"/>
      <c r="U15" s="143"/>
      <c r="V15" s="334">
        <f t="shared" si="11"/>
        <v>0</v>
      </c>
      <c r="W15" s="143"/>
      <c r="X15" s="143"/>
      <c r="Y15" s="423"/>
      <c r="Z15" s="334" t="str">
        <f t="shared" si="12"/>
        <v>NO OBLIGATORIA</v>
      </c>
      <c r="AA15" s="334" t="str">
        <f t="shared" si="1"/>
        <v xml:space="preserve"> </v>
      </c>
      <c r="AB15" s="334" t="str">
        <f t="shared" si="2"/>
        <v xml:space="preserve"> </v>
      </c>
      <c r="AC15" s="334" t="str">
        <f t="shared" si="3"/>
        <v xml:space="preserve"> </v>
      </c>
      <c r="AD15" s="334" t="str">
        <f t="shared" si="13"/>
        <v xml:space="preserve"> </v>
      </c>
      <c r="AE15" s="334" t="str">
        <f t="shared" si="4"/>
        <v xml:space="preserve"> </v>
      </c>
      <c r="AF15" s="334">
        <f t="shared" si="14"/>
        <v>0</v>
      </c>
      <c r="AG15" s="334">
        <f t="shared" si="5"/>
        <v>-4</v>
      </c>
      <c r="AH15" s="334" t="b">
        <f t="shared" si="6"/>
        <v>0</v>
      </c>
      <c r="AI15" s="143"/>
      <c r="AJ15" s="334">
        <f t="shared" si="15"/>
        <v>0</v>
      </c>
      <c r="AK15" s="334">
        <f t="shared" si="7"/>
        <v>-4</v>
      </c>
      <c r="AL15" s="334" t="b">
        <f t="shared" si="8"/>
        <v>0</v>
      </c>
      <c r="AM15" s="295" t="str">
        <f t="shared" si="16"/>
        <v xml:space="preserve"> </v>
      </c>
      <c r="AN15" s="296" t="str">
        <f t="shared" si="17"/>
        <v>N/A</v>
      </c>
      <c r="AO15" s="243">
        <v>2012</v>
      </c>
      <c r="AP15" s="243">
        <v>292</v>
      </c>
      <c r="AQ15" s="243">
        <f t="shared" si="18"/>
        <v>43800</v>
      </c>
      <c r="AR15" s="387">
        <v>292</v>
      </c>
      <c r="AY15" s="41" t="s">
        <v>294</v>
      </c>
      <c r="BN15" s="44"/>
    </row>
    <row r="16" spans="1:66" ht="34.5" customHeight="1" x14ac:dyDescent="0.25">
      <c r="A16" s="46"/>
      <c r="B16" s="143"/>
      <c r="C16" s="978"/>
      <c r="D16" s="979"/>
      <c r="E16" s="293"/>
      <c r="F16" s="279"/>
      <c r="G16" s="334">
        <f t="shared" si="0"/>
        <v>0</v>
      </c>
      <c r="H16" s="143"/>
      <c r="I16" s="143"/>
      <c r="J16" s="143"/>
      <c r="K16" s="254"/>
      <c r="L16" s="455"/>
      <c r="M16" s="327"/>
      <c r="N16" s="412"/>
      <c r="O16" s="254"/>
      <c r="P16" s="143"/>
      <c r="Q16" s="279"/>
      <c r="R16" s="334">
        <f t="shared" si="9"/>
        <v>1900</v>
      </c>
      <c r="S16" s="411">
        <f t="shared" si="10"/>
        <v>0</v>
      </c>
      <c r="T16" s="143"/>
      <c r="U16" s="143"/>
      <c r="V16" s="334">
        <f t="shared" si="11"/>
        <v>0</v>
      </c>
      <c r="W16" s="143"/>
      <c r="X16" s="143"/>
      <c r="Y16" s="423"/>
      <c r="Z16" s="334" t="str">
        <f t="shared" si="12"/>
        <v>NO OBLIGATORIA</v>
      </c>
      <c r="AA16" s="334" t="str">
        <f t="shared" si="1"/>
        <v xml:space="preserve"> </v>
      </c>
      <c r="AB16" s="334" t="str">
        <f t="shared" si="2"/>
        <v xml:space="preserve"> </v>
      </c>
      <c r="AC16" s="334" t="str">
        <f t="shared" si="3"/>
        <v xml:space="preserve"> </v>
      </c>
      <c r="AD16" s="334" t="str">
        <f t="shared" si="13"/>
        <v xml:space="preserve"> </v>
      </c>
      <c r="AE16" s="334" t="str">
        <f t="shared" si="4"/>
        <v xml:space="preserve"> </v>
      </c>
      <c r="AF16" s="334">
        <f t="shared" si="14"/>
        <v>0</v>
      </c>
      <c r="AG16" s="334">
        <f t="shared" si="5"/>
        <v>-4</v>
      </c>
      <c r="AH16" s="334" t="b">
        <f t="shared" si="6"/>
        <v>0</v>
      </c>
      <c r="AI16" s="143"/>
      <c r="AJ16" s="334">
        <f t="shared" si="15"/>
        <v>0</v>
      </c>
      <c r="AK16" s="334">
        <f t="shared" si="7"/>
        <v>-4</v>
      </c>
      <c r="AL16" s="334" t="b">
        <f t="shared" si="8"/>
        <v>0</v>
      </c>
      <c r="AM16" s="295" t="str">
        <f t="shared" si="16"/>
        <v xml:space="preserve"> </v>
      </c>
      <c r="AN16" s="296" t="str">
        <f t="shared" si="17"/>
        <v>N/A</v>
      </c>
      <c r="AO16" s="243">
        <v>2013</v>
      </c>
      <c r="AP16" s="243">
        <v>318</v>
      </c>
      <c r="AQ16" s="243">
        <f t="shared" si="18"/>
        <v>47700</v>
      </c>
      <c r="AR16" s="387">
        <v>318</v>
      </c>
      <c r="AY16" s="41" t="s">
        <v>359</v>
      </c>
      <c r="BN16" s="44"/>
    </row>
    <row r="17" spans="1:66" ht="34.5" customHeight="1" x14ac:dyDescent="0.25">
      <c r="A17" s="46"/>
      <c r="B17" s="143"/>
      <c r="C17" s="978"/>
      <c r="D17" s="979"/>
      <c r="E17" s="293"/>
      <c r="F17" s="279"/>
      <c r="G17" s="334">
        <f t="shared" si="0"/>
        <v>0</v>
      </c>
      <c r="H17" s="143"/>
      <c r="I17" s="143"/>
      <c r="J17" s="143"/>
      <c r="K17" s="254"/>
      <c r="L17" s="455"/>
      <c r="M17" s="327"/>
      <c r="N17" s="412"/>
      <c r="O17" s="254"/>
      <c r="P17" s="143"/>
      <c r="Q17" s="279"/>
      <c r="R17" s="334">
        <f t="shared" si="9"/>
        <v>1900</v>
      </c>
      <c r="S17" s="411">
        <f t="shared" si="10"/>
        <v>0</v>
      </c>
      <c r="T17" s="143"/>
      <c r="U17" s="143"/>
      <c r="V17" s="334">
        <f t="shared" si="11"/>
        <v>0</v>
      </c>
      <c r="W17" s="143"/>
      <c r="X17" s="143"/>
      <c r="Y17" s="423"/>
      <c r="Z17" s="334" t="str">
        <f t="shared" si="12"/>
        <v>NO OBLIGATORIA</v>
      </c>
      <c r="AA17" s="334" t="str">
        <f t="shared" si="1"/>
        <v xml:space="preserve"> </v>
      </c>
      <c r="AB17" s="334" t="str">
        <f t="shared" si="2"/>
        <v xml:space="preserve"> </v>
      </c>
      <c r="AC17" s="334" t="str">
        <f t="shared" si="3"/>
        <v xml:space="preserve"> </v>
      </c>
      <c r="AD17" s="334" t="str">
        <f t="shared" si="13"/>
        <v xml:space="preserve"> </v>
      </c>
      <c r="AE17" s="334" t="str">
        <f t="shared" si="4"/>
        <v xml:space="preserve"> </v>
      </c>
      <c r="AF17" s="334">
        <f t="shared" si="14"/>
        <v>0</v>
      </c>
      <c r="AG17" s="334">
        <f t="shared" si="5"/>
        <v>-4</v>
      </c>
      <c r="AH17" s="334" t="b">
        <f t="shared" si="6"/>
        <v>0</v>
      </c>
      <c r="AI17" s="143"/>
      <c r="AJ17" s="334">
        <f t="shared" si="15"/>
        <v>0</v>
      </c>
      <c r="AK17" s="334">
        <f t="shared" si="7"/>
        <v>-4</v>
      </c>
      <c r="AL17" s="334" t="b">
        <f t="shared" si="8"/>
        <v>0</v>
      </c>
      <c r="AM17" s="295" t="str">
        <f t="shared" si="16"/>
        <v xml:space="preserve"> </v>
      </c>
      <c r="AN17" s="296" t="str">
        <f t="shared" si="17"/>
        <v>N/A</v>
      </c>
      <c r="AO17" s="243">
        <v>2014</v>
      </c>
      <c r="AP17" s="243">
        <v>340</v>
      </c>
      <c r="AQ17" s="243">
        <f t="shared" si="18"/>
        <v>51000</v>
      </c>
      <c r="AR17" s="387">
        <v>340</v>
      </c>
      <c r="BN17" s="44"/>
    </row>
    <row r="18" spans="1:66" ht="34.5" customHeight="1" x14ac:dyDescent="0.25">
      <c r="A18" s="46"/>
      <c r="B18" s="143"/>
      <c r="C18" s="978"/>
      <c r="D18" s="979"/>
      <c r="E18" s="293"/>
      <c r="F18" s="279"/>
      <c r="G18" s="334">
        <f t="shared" si="0"/>
        <v>0</v>
      </c>
      <c r="H18" s="143"/>
      <c r="I18" s="143"/>
      <c r="J18" s="143"/>
      <c r="K18" s="254"/>
      <c r="L18" s="455"/>
      <c r="M18" s="327"/>
      <c r="N18" s="412"/>
      <c r="O18" s="254"/>
      <c r="P18" s="143"/>
      <c r="Q18" s="279"/>
      <c r="R18" s="334">
        <f t="shared" si="9"/>
        <v>1900</v>
      </c>
      <c r="S18" s="411">
        <f t="shared" si="10"/>
        <v>0</v>
      </c>
      <c r="T18" s="143"/>
      <c r="U18" s="143"/>
      <c r="V18" s="334">
        <f t="shared" si="11"/>
        <v>0</v>
      </c>
      <c r="W18" s="143"/>
      <c r="X18" s="143"/>
      <c r="Y18" s="423"/>
      <c r="Z18" s="334" t="str">
        <f t="shared" si="12"/>
        <v>NO OBLIGATORIA</v>
      </c>
      <c r="AA18" s="334" t="str">
        <f t="shared" si="1"/>
        <v xml:space="preserve"> </v>
      </c>
      <c r="AB18" s="334" t="str">
        <f t="shared" si="2"/>
        <v xml:space="preserve"> </v>
      </c>
      <c r="AC18" s="334" t="str">
        <f t="shared" si="3"/>
        <v xml:space="preserve"> </v>
      </c>
      <c r="AD18" s="334" t="str">
        <f t="shared" si="13"/>
        <v xml:space="preserve"> </v>
      </c>
      <c r="AE18" s="334" t="str">
        <f t="shared" si="4"/>
        <v xml:space="preserve"> </v>
      </c>
      <c r="AF18" s="334">
        <f t="shared" si="14"/>
        <v>0</v>
      </c>
      <c r="AG18" s="334">
        <f t="shared" si="5"/>
        <v>-4</v>
      </c>
      <c r="AH18" s="334" t="b">
        <f t="shared" si="6"/>
        <v>0</v>
      </c>
      <c r="AI18" s="143"/>
      <c r="AJ18" s="334">
        <f t="shared" si="15"/>
        <v>0</v>
      </c>
      <c r="AK18" s="334">
        <f t="shared" si="7"/>
        <v>-4</v>
      </c>
      <c r="AL18" s="334" t="b">
        <f t="shared" si="8"/>
        <v>0</v>
      </c>
      <c r="AM18" s="295" t="str">
        <f t="shared" si="16"/>
        <v xml:space="preserve"> </v>
      </c>
      <c r="AN18" s="296" t="str">
        <f t="shared" si="17"/>
        <v>N/A</v>
      </c>
      <c r="AO18" s="243">
        <v>2015</v>
      </c>
      <c r="AP18" s="243">
        <v>354</v>
      </c>
      <c r="AQ18" s="243">
        <f t="shared" si="18"/>
        <v>53100</v>
      </c>
      <c r="AR18" s="387">
        <v>354</v>
      </c>
      <c r="BN18" s="44"/>
    </row>
    <row r="19" spans="1:66" ht="34.5" customHeight="1" x14ac:dyDescent="0.25">
      <c r="A19" s="46"/>
      <c r="B19" s="143"/>
      <c r="C19" s="978"/>
      <c r="D19" s="979"/>
      <c r="E19" s="293"/>
      <c r="F19" s="279"/>
      <c r="G19" s="334">
        <f t="shared" si="0"/>
        <v>0</v>
      </c>
      <c r="H19" s="143"/>
      <c r="I19" s="143"/>
      <c r="J19" s="143"/>
      <c r="K19" s="254"/>
      <c r="L19" s="455"/>
      <c r="M19" s="327"/>
      <c r="N19" s="412"/>
      <c r="O19" s="254"/>
      <c r="P19" s="143"/>
      <c r="Q19" s="279"/>
      <c r="R19" s="334">
        <f t="shared" si="9"/>
        <v>1900</v>
      </c>
      <c r="S19" s="411">
        <f t="shared" si="10"/>
        <v>0</v>
      </c>
      <c r="T19" s="143"/>
      <c r="U19" s="143"/>
      <c r="V19" s="334">
        <f t="shared" si="11"/>
        <v>0</v>
      </c>
      <c r="W19" s="143"/>
      <c r="X19" s="143"/>
      <c r="Y19" s="423"/>
      <c r="Z19" s="334" t="str">
        <f t="shared" si="12"/>
        <v>NO OBLIGATORIA</v>
      </c>
      <c r="AA19" s="334" t="str">
        <f t="shared" si="1"/>
        <v xml:space="preserve"> </v>
      </c>
      <c r="AB19" s="334" t="str">
        <f t="shared" si="2"/>
        <v xml:space="preserve"> </v>
      </c>
      <c r="AC19" s="334" t="str">
        <f t="shared" si="3"/>
        <v xml:space="preserve"> </v>
      </c>
      <c r="AD19" s="334" t="str">
        <f t="shared" si="13"/>
        <v xml:space="preserve"> </v>
      </c>
      <c r="AE19" s="334" t="str">
        <f t="shared" si="4"/>
        <v xml:space="preserve"> </v>
      </c>
      <c r="AF19" s="334">
        <f t="shared" si="14"/>
        <v>0</v>
      </c>
      <c r="AG19" s="334">
        <f t="shared" si="5"/>
        <v>-4</v>
      </c>
      <c r="AH19" s="334" t="b">
        <f t="shared" si="6"/>
        <v>0</v>
      </c>
      <c r="AI19" s="143"/>
      <c r="AJ19" s="334">
        <f t="shared" si="15"/>
        <v>0</v>
      </c>
      <c r="AK19" s="334">
        <f t="shared" si="7"/>
        <v>-4</v>
      </c>
      <c r="AL19" s="334" t="b">
        <f t="shared" si="8"/>
        <v>0</v>
      </c>
      <c r="AM19" s="295" t="str">
        <f t="shared" si="16"/>
        <v xml:space="preserve"> </v>
      </c>
      <c r="AN19" s="296" t="str">
        <f t="shared" si="17"/>
        <v>N/A</v>
      </c>
      <c r="AO19" s="243">
        <v>2016</v>
      </c>
      <c r="AP19" s="243">
        <v>354</v>
      </c>
      <c r="AQ19" s="243">
        <f t="shared" si="18"/>
        <v>53100</v>
      </c>
      <c r="AR19" s="387">
        <v>366</v>
      </c>
      <c r="BN19" s="44"/>
    </row>
    <row r="20" spans="1:66" ht="34.5" customHeight="1" x14ac:dyDescent="0.25">
      <c r="A20" s="46"/>
      <c r="B20" s="143"/>
      <c r="C20" s="978"/>
      <c r="D20" s="979"/>
      <c r="E20" s="293"/>
      <c r="F20" s="279"/>
      <c r="G20" s="334">
        <f t="shared" si="0"/>
        <v>0</v>
      </c>
      <c r="H20" s="143"/>
      <c r="I20" s="143"/>
      <c r="J20" s="143"/>
      <c r="K20" s="254"/>
      <c r="L20" s="455"/>
      <c r="M20" s="327"/>
      <c r="N20" s="412"/>
      <c r="O20" s="254"/>
      <c r="P20" s="143"/>
      <c r="Q20" s="279"/>
      <c r="R20" s="334">
        <f t="shared" si="9"/>
        <v>1900</v>
      </c>
      <c r="S20" s="411">
        <f t="shared" si="10"/>
        <v>0</v>
      </c>
      <c r="T20" s="143"/>
      <c r="U20" s="143"/>
      <c r="V20" s="334">
        <f t="shared" si="11"/>
        <v>0</v>
      </c>
      <c r="W20" s="143"/>
      <c r="X20" s="143"/>
      <c r="Y20" s="423"/>
      <c r="Z20" s="334" t="str">
        <f t="shared" si="12"/>
        <v>NO OBLIGATORIA</v>
      </c>
      <c r="AA20" s="334" t="str">
        <f t="shared" si="1"/>
        <v xml:space="preserve"> </v>
      </c>
      <c r="AB20" s="334" t="str">
        <f t="shared" si="2"/>
        <v xml:space="preserve"> </v>
      </c>
      <c r="AC20" s="334" t="str">
        <f t="shared" si="3"/>
        <v xml:space="preserve"> </v>
      </c>
      <c r="AD20" s="334" t="str">
        <f t="shared" si="13"/>
        <v xml:space="preserve"> </v>
      </c>
      <c r="AE20" s="334" t="str">
        <f t="shared" si="4"/>
        <v xml:space="preserve"> </v>
      </c>
      <c r="AF20" s="334">
        <f t="shared" si="14"/>
        <v>0</v>
      </c>
      <c r="AG20" s="334">
        <f t="shared" si="5"/>
        <v>-4</v>
      </c>
      <c r="AH20" s="334" t="b">
        <f t="shared" si="6"/>
        <v>0</v>
      </c>
      <c r="AI20" s="143"/>
      <c r="AJ20" s="334">
        <f t="shared" si="15"/>
        <v>0</v>
      </c>
      <c r="AK20" s="334">
        <f t="shared" si="7"/>
        <v>-4</v>
      </c>
      <c r="AL20" s="334" t="b">
        <f t="shared" si="8"/>
        <v>0</v>
      </c>
      <c r="AM20" s="295" t="str">
        <f t="shared" si="16"/>
        <v xml:space="preserve"> </v>
      </c>
      <c r="AN20" s="296" t="str">
        <f t="shared" si="17"/>
        <v>N/A</v>
      </c>
      <c r="AO20" s="270">
        <v>2017</v>
      </c>
      <c r="AP20" s="270">
        <v>354</v>
      </c>
      <c r="AQ20" s="243">
        <f>30*5*AP21</f>
        <v>53100</v>
      </c>
      <c r="AR20" s="387">
        <v>375</v>
      </c>
      <c r="BN20" s="44"/>
    </row>
    <row r="21" spans="1:66" ht="34.5" customHeight="1" x14ac:dyDescent="0.25">
      <c r="A21" s="46"/>
      <c r="B21" s="143"/>
      <c r="C21" s="978"/>
      <c r="D21" s="979"/>
      <c r="E21" s="293"/>
      <c r="F21" s="279"/>
      <c r="G21" s="334">
        <f t="shared" si="0"/>
        <v>0</v>
      </c>
      <c r="H21" s="143"/>
      <c r="I21" s="143"/>
      <c r="J21" s="143"/>
      <c r="K21" s="254"/>
      <c r="L21" s="455"/>
      <c r="M21" s="327"/>
      <c r="N21" s="412"/>
      <c r="O21" s="254"/>
      <c r="P21" s="143"/>
      <c r="Q21" s="279"/>
      <c r="R21" s="334">
        <f t="shared" si="9"/>
        <v>1900</v>
      </c>
      <c r="S21" s="411">
        <f t="shared" si="10"/>
        <v>0</v>
      </c>
      <c r="T21" s="143"/>
      <c r="U21" s="143"/>
      <c r="V21" s="334">
        <f t="shared" si="11"/>
        <v>0</v>
      </c>
      <c r="W21" s="143"/>
      <c r="X21" s="143"/>
      <c r="Y21" s="423"/>
      <c r="Z21" s="334" t="str">
        <f t="shared" si="12"/>
        <v>NO OBLIGATORIA</v>
      </c>
      <c r="AA21" s="334" t="str">
        <f t="shared" si="1"/>
        <v xml:space="preserve"> </v>
      </c>
      <c r="AB21" s="334" t="str">
        <f t="shared" si="2"/>
        <v xml:space="preserve"> </v>
      </c>
      <c r="AC21" s="334" t="str">
        <f t="shared" si="3"/>
        <v xml:space="preserve"> </v>
      </c>
      <c r="AD21" s="334" t="str">
        <f t="shared" si="13"/>
        <v xml:space="preserve"> </v>
      </c>
      <c r="AE21" s="334" t="str">
        <f t="shared" si="4"/>
        <v xml:space="preserve"> </v>
      </c>
      <c r="AF21" s="334">
        <f t="shared" si="14"/>
        <v>0</v>
      </c>
      <c r="AG21" s="334">
        <f t="shared" si="5"/>
        <v>-4</v>
      </c>
      <c r="AH21" s="334" t="b">
        <f t="shared" si="6"/>
        <v>0</v>
      </c>
      <c r="AI21" s="143"/>
      <c r="AJ21" s="334">
        <f t="shared" si="15"/>
        <v>0</v>
      </c>
      <c r="AK21" s="334">
        <f t="shared" si="7"/>
        <v>-4</v>
      </c>
      <c r="AL21" s="334" t="b">
        <f t="shared" si="8"/>
        <v>0</v>
      </c>
      <c r="AM21" s="295" t="str">
        <f t="shared" si="16"/>
        <v xml:space="preserve"> </v>
      </c>
      <c r="AN21" s="296" t="str">
        <f t="shared" si="17"/>
        <v>N/A</v>
      </c>
      <c r="AO21" s="243">
        <v>2018</v>
      </c>
      <c r="AP21" s="243">
        <v>354</v>
      </c>
      <c r="AQ21" s="243">
        <f>30*5*AP22</f>
        <v>53100</v>
      </c>
      <c r="AR21" s="387">
        <v>386</v>
      </c>
      <c r="BN21" s="44"/>
    </row>
    <row r="22" spans="1:66" ht="34.5" customHeight="1" x14ac:dyDescent="0.25">
      <c r="A22" s="46"/>
      <c r="B22" s="143"/>
      <c r="C22" s="978"/>
      <c r="D22" s="979"/>
      <c r="E22" s="293"/>
      <c r="F22" s="279"/>
      <c r="G22" s="334">
        <f t="shared" si="0"/>
        <v>0</v>
      </c>
      <c r="H22" s="143"/>
      <c r="I22" s="143"/>
      <c r="J22" s="143"/>
      <c r="K22" s="254"/>
      <c r="L22" s="455"/>
      <c r="M22" s="327"/>
      <c r="N22" s="412"/>
      <c r="O22" s="254"/>
      <c r="P22" s="143"/>
      <c r="Q22" s="279"/>
      <c r="R22" s="334">
        <f t="shared" si="9"/>
        <v>1900</v>
      </c>
      <c r="S22" s="411">
        <f t="shared" si="10"/>
        <v>0</v>
      </c>
      <c r="T22" s="143"/>
      <c r="U22" s="143"/>
      <c r="V22" s="334">
        <f t="shared" si="11"/>
        <v>0</v>
      </c>
      <c r="W22" s="143"/>
      <c r="X22" s="143"/>
      <c r="Y22" s="423"/>
      <c r="Z22" s="334" t="str">
        <f t="shared" si="12"/>
        <v>NO OBLIGATORIA</v>
      </c>
      <c r="AA22" s="334" t="str">
        <f t="shared" si="1"/>
        <v xml:space="preserve"> </v>
      </c>
      <c r="AB22" s="334" t="str">
        <f t="shared" si="2"/>
        <v xml:space="preserve"> </v>
      </c>
      <c r="AC22" s="334" t="str">
        <f t="shared" si="3"/>
        <v xml:space="preserve"> </v>
      </c>
      <c r="AD22" s="334" t="str">
        <f t="shared" si="13"/>
        <v xml:space="preserve"> </v>
      </c>
      <c r="AE22" s="334" t="str">
        <f t="shared" si="4"/>
        <v xml:space="preserve"> </v>
      </c>
      <c r="AF22" s="334">
        <f t="shared" si="14"/>
        <v>0</v>
      </c>
      <c r="AG22" s="334">
        <f t="shared" si="5"/>
        <v>-4</v>
      </c>
      <c r="AH22" s="334" t="b">
        <f t="shared" si="6"/>
        <v>0</v>
      </c>
      <c r="AI22" s="143"/>
      <c r="AJ22" s="334">
        <f t="shared" si="15"/>
        <v>0</v>
      </c>
      <c r="AK22" s="334">
        <f t="shared" si="7"/>
        <v>-4</v>
      </c>
      <c r="AL22" s="334" t="b">
        <f t="shared" si="8"/>
        <v>0</v>
      </c>
      <c r="AM22" s="295" t="str">
        <f t="shared" si="16"/>
        <v xml:space="preserve"> </v>
      </c>
      <c r="AN22" s="296" t="str">
        <f t="shared" si="17"/>
        <v>N/A</v>
      </c>
      <c r="AO22" s="243">
        <v>2019</v>
      </c>
      <c r="AP22" s="243">
        <v>354</v>
      </c>
      <c r="AQ22" s="243">
        <f>30*5*AP22</f>
        <v>53100</v>
      </c>
      <c r="AR22" s="387">
        <v>394</v>
      </c>
      <c r="BN22" s="44"/>
    </row>
    <row r="23" spans="1:66" ht="34.5" customHeight="1" x14ac:dyDescent="0.25">
      <c r="A23" s="46"/>
      <c r="B23" s="143"/>
      <c r="C23" s="978"/>
      <c r="D23" s="979"/>
      <c r="E23" s="293"/>
      <c r="F23" s="279"/>
      <c r="G23" s="334">
        <f t="shared" si="0"/>
        <v>0</v>
      </c>
      <c r="H23" s="143"/>
      <c r="I23" s="143"/>
      <c r="J23" s="143"/>
      <c r="K23" s="254"/>
      <c r="L23" s="455"/>
      <c r="M23" s="327"/>
      <c r="N23" s="412"/>
      <c r="O23" s="254"/>
      <c r="P23" s="143"/>
      <c r="Q23" s="279"/>
      <c r="R23" s="334">
        <f t="shared" si="9"/>
        <v>1900</v>
      </c>
      <c r="S23" s="411">
        <f t="shared" si="10"/>
        <v>0</v>
      </c>
      <c r="T23" s="143"/>
      <c r="U23" s="143"/>
      <c r="V23" s="334">
        <f t="shared" si="11"/>
        <v>0</v>
      </c>
      <c r="W23" s="143"/>
      <c r="X23" s="143"/>
      <c r="Y23" s="423"/>
      <c r="Z23" s="334" t="str">
        <f t="shared" si="12"/>
        <v>NO OBLIGATORIA</v>
      </c>
      <c r="AA23" s="334" t="str">
        <f t="shared" si="1"/>
        <v xml:space="preserve"> </v>
      </c>
      <c r="AB23" s="334" t="str">
        <f t="shared" si="2"/>
        <v xml:space="preserve"> </v>
      </c>
      <c r="AC23" s="334" t="str">
        <f t="shared" si="3"/>
        <v xml:space="preserve"> </v>
      </c>
      <c r="AD23" s="334" t="str">
        <f t="shared" si="13"/>
        <v xml:space="preserve"> </v>
      </c>
      <c r="AE23" s="334" t="str">
        <f t="shared" si="4"/>
        <v xml:space="preserve"> </v>
      </c>
      <c r="AF23" s="334">
        <f t="shared" si="14"/>
        <v>0</v>
      </c>
      <c r="AG23" s="334">
        <f t="shared" si="5"/>
        <v>-4</v>
      </c>
      <c r="AH23" s="334" t="b">
        <f t="shared" si="6"/>
        <v>0</v>
      </c>
      <c r="AI23" s="143"/>
      <c r="AJ23" s="334">
        <f t="shared" si="15"/>
        <v>0</v>
      </c>
      <c r="AK23" s="334">
        <f t="shared" si="7"/>
        <v>-4</v>
      </c>
      <c r="AL23" s="334" t="b">
        <f t="shared" si="8"/>
        <v>0</v>
      </c>
      <c r="AM23" s="295" t="str">
        <f t="shared" si="16"/>
        <v xml:space="preserve"> </v>
      </c>
      <c r="AN23" s="296" t="str">
        <f t="shared" si="17"/>
        <v>N/A</v>
      </c>
      <c r="AO23" s="243">
        <v>2020</v>
      </c>
      <c r="AP23" s="243">
        <v>354</v>
      </c>
      <c r="AQ23" s="243">
        <v>53100</v>
      </c>
      <c r="AR23" s="387">
        <v>400</v>
      </c>
      <c r="BN23" s="44"/>
    </row>
    <row r="24" spans="1:66" ht="34.5" customHeight="1" x14ac:dyDescent="0.25">
      <c r="A24" s="46"/>
      <c r="B24" s="143"/>
      <c r="C24" s="978"/>
      <c r="D24" s="979"/>
      <c r="E24" s="293"/>
      <c r="F24" s="279"/>
      <c r="G24" s="334">
        <f t="shared" si="0"/>
        <v>0</v>
      </c>
      <c r="H24" s="143"/>
      <c r="I24" s="143"/>
      <c r="J24" s="143"/>
      <c r="K24" s="254"/>
      <c r="L24" s="455"/>
      <c r="M24" s="327"/>
      <c r="N24" s="412"/>
      <c r="O24" s="254"/>
      <c r="P24" s="143"/>
      <c r="Q24" s="279"/>
      <c r="R24" s="334">
        <f t="shared" si="9"/>
        <v>1900</v>
      </c>
      <c r="S24" s="411">
        <f t="shared" si="10"/>
        <v>0</v>
      </c>
      <c r="T24" s="143"/>
      <c r="U24" s="143"/>
      <c r="V24" s="334">
        <f t="shared" si="11"/>
        <v>0</v>
      </c>
      <c r="W24" s="143"/>
      <c r="X24" s="143"/>
      <c r="Y24" s="423"/>
      <c r="Z24" s="334" t="str">
        <f t="shared" si="12"/>
        <v>NO OBLIGATORIA</v>
      </c>
      <c r="AA24" s="334" t="str">
        <f t="shared" si="1"/>
        <v xml:space="preserve"> </v>
      </c>
      <c r="AB24" s="334" t="str">
        <f t="shared" si="2"/>
        <v xml:space="preserve"> </v>
      </c>
      <c r="AC24" s="334" t="str">
        <f t="shared" si="3"/>
        <v xml:space="preserve"> </v>
      </c>
      <c r="AD24" s="334" t="str">
        <f t="shared" si="13"/>
        <v xml:space="preserve"> </v>
      </c>
      <c r="AE24" s="334" t="str">
        <f t="shared" si="4"/>
        <v xml:space="preserve"> </v>
      </c>
      <c r="AF24" s="334">
        <f t="shared" si="14"/>
        <v>0</v>
      </c>
      <c r="AG24" s="334">
        <f t="shared" si="5"/>
        <v>-4</v>
      </c>
      <c r="AH24" s="334" t="b">
        <f t="shared" si="6"/>
        <v>0</v>
      </c>
      <c r="AI24" s="143"/>
      <c r="AJ24" s="334">
        <f t="shared" si="15"/>
        <v>0</v>
      </c>
      <c r="AK24" s="334">
        <f t="shared" si="7"/>
        <v>-4</v>
      </c>
      <c r="AL24" s="334" t="b">
        <f t="shared" si="8"/>
        <v>0</v>
      </c>
      <c r="AM24" s="295" t="str">
        <f t="shared" si="16"/>
        <v xml:space="preserve"> </v>
      </c>
      <c r="AN24" s="296" t="str">
        <f t="shared" si="17"/>
        <v>N/A</v>
      </c>
      <c r="AO24" s="243">
        <v>2021</v>
      </c>
      <c r="AP24" s="243">
        <v>354</v>
      </c>
      <c r="AQ24" s="243">
        <v>53100</v>
      </c>
      <c r="AR24" s="387">
        <v>400</v>
      </c>
      <c r="BN24" s="44"/>
    </row>
    <row r="25" spans="1:66" ht="34.5" customHeight="1" x14ac:dyDescent="0.25">
      <c r="A25" s="46"/>
      <c r="B25" s="143"/>
      <c r="C25" s="978"/>
      <c r="D25" s="979"/>
      <c r="E25" s="293"/>
      <c r="F25" s="279"/>
      <c r="G25" s="334">
        <f t="shared" si="0"/>
        <v>0</v>
      </c>
      <c r="H25" s="143"/>
      <c r="I25" s="143"/>
      <c r="J25" s="143"/>
      <c r="K25" s="254"/>
      <c r="L25" s="455"/>
      <c r="M25" s="327"/>
      <c r="N25" s="412"/>
      <c r="O25" s="254"/>
      <c r="P25" s="143"/>
      <c r="Q25" s="279"/>
      <c r="R25" s="334">
        <f t="shared" si="9"/>
        <v>1900</v>
      </c>
      <c r="S25" s="411">
        <f t="shared" si="10"/>
        <v>0</v>
      </c>
      <c r="T25" s="143"/>
      <c r="U25" s="143"/>
      <c r="V25" s="334">
        <f t="shared" si="11"/>
        <v>0</v>
      </c>
      <c r="W25" s="143"/>
      <c r="X25" s="143"/>
      <c r="Y25" s="423"/>
      <c r="Z25" s="334" t="str">
        <f t="shared" si="12"/>
        <v>NO OBLIGATORIA</v>
      </c>
      <c r="AA25" s="334" t="str">
        <f t="shared" si="1"/>
        <v xml:space="preserve"> </v>
      </c>
      <c r="AB25" s="334" t="str">
        <f t="shared" si="2"/>
        <v xml:space="preserve"> </v>
      </c>
      <c r="AC25" s="334" t="str">
        <f t="shared" si="3"/>
        <v xml:space="preserve"> </v>
      </c>
      <c r="AD25" s="334" t="str">
        <f t="shared" si="13"/>
        <v xml:space="preserve"> </v>
      </c>
      <c r="AE25" s="334" t="str">
        <f t="shared" si="4"/>
        <v xml:space="preserve"> </v>
      </c>
      <c r="AF25" s="334">
        <f t="shared" si="14"/>
        <v>0</v>
      </c>
      <c r="AG25" s="334">
        <f t="shared" si="5"/>
        <v>-4</v>
      </c>
      <c r="AH25" s="334" t="b">
        <f t="shared" si="6"/>
        <v>0</v>
      </c>
      <c r="AI25" s="143"/>
      <c r="AJ25" s="334">
        <f t="shared" si="15"/>
        <v>0</v>
      </c>
      <c r="AK25" s="334">
        <f t="shared" si="7"/>
        <v>-4</v>
      </c>
      <c r="AL25" s="334" t="b">
        <f t="shared" si="8"/>
        <v>0</v>
      </c>
      <c r="AM25" s="295" t="str">
        <f t="shared" si="16"/>
        <v xml:space="preserve"> </v>
      </c>
      <c r="AN25" s="296" t="str">
        <f t="shared" si="17"/>
        <v>N/A</v>
      </c>
      <c r="AO25" s="243">
        <v>2022</v>
      </c>
      <c r="AP25" s="243">
        <v>354</v>
      </c>
      <c r="AQ25" s="243">
        <v>53100</v>
      </c>
      <c r="AR25" s="387">
        <v>425</v>
      </c>
      <c r="BN25" s="44"/>
    </row>
    <row r="26" spans="1:66" ht="34.5" customHeight="1" x14ac:dyDescent="0.25">
      <c r="A26" s="46"/>
      <c r="B26" s="143"/>
      <c r="C26" s="978"/>
      <c r="D26" s="979"/>
      <c r="E26" s="293"/>
      <c r="F26" s="279"/>
      <c r="G26" s="334">
        <f t="shared" si="0"/>
        <v>0</v>
      </c>
      <c r="H26" s="143"/>
      <c r="I26" s="143"/>
      <c r="J26" s="143"/>
      <c r="K26" s="254"/>
      <c r="L26" s="455"/>
      <c r="M26" s="327"/>
      <c r="N26" s="412"/>
      <c r="O26" s="254"/>
      <c r="P26" s="143"/>
      <c r="Q26" s="279"/>
      <c r="R26" s="334">
        <f t="shared" si="9"/>
        <v>1900</v>
      </c>
      <c r="S26" s="411">
        <f t="shared" si="10"/>
        <v>0</v>
      </c>
      <c r="T26" s="143"/>
      <c r="U26" s="143"/>
      <c r="V26" s="334">
        <f t="shared" si="11"/>
        <v>0</v>
      </c>
      <c r="W26" s="143"/>
      <c r="X26" s="143"/>
      <c r="Y26" s="423"/>
      <c r="Z26" s="334" t="str">
        <f t="shared" si="12"/>
        <v>NO OBLIGATORIA</v>
      </c>
      <c r="AA26" s="334" t="str">
        <f t="shared" si="1"/>
        <v xml:space="preserve"> </v>
      </c>
      <c r="AB26" s="334" t="str">
        <f t="shared" si="2"/>
        <v xml:space="preserve"> </v>
      </c>
      <c r="AC26" s="334" t="str">
        <f t="shared" si="3"/>
        <v xml:space="preserve"> </v>
      </c>
      <c r="AD26" s="334" t="str">
        <f t="shared" si="13"/>
        <v xml:space="preserve"> </v>
      </c>
      <c r="AE26" s="334" t="str">
        <f t="shared" si="4"/>
        <v xml:space="preserve"> </v>
      </c>
      <c r="AF26" s="334">
        <f t="shared" si="14"/>
        <v>0</v>
      </c>
      <c r="AG26" s="334">
        <f t="shared" si="5"/>
        <v>-4</v>
      </c>
      <c r="AH26" s="334" t="b">
        <f t="shared" si="6"/>
        <v>0</v>
      </c>
      <c r="AI26" s="143"/>
      <c r="AJ26" s="334">
        <f t="shared" si="15"/>
        <v>0</v>
      </c>
      <c r="AK26" s="334">
        <f t="shared" si="7"/>
        <v>-4</v>
      </c>
      <c r="AL26" s="334" t="b">
        <f t="shared" si="8"/>
        <v>0</v>
      </c>
      <c r="AM26" s="295" t="str">
        <f t="shared" si="16"/>
        <v xml:space="preserve"> </v>
      </c>
      <c r="AN26" s="296" t="str">
        <f t="shared" si="17"/>
        <v>N/A</v>
      </c>
      <c r="AO26" s="199">
        <v>2023</v>
      </c>
      <c r="AP26" s="243">
        <v>354</v>
      </c>
      <c r="AQ26" s="243">
        <v>53100</v>
      </c>
      <c r="BN26" s="44"/>
    </row>
    <row r="27" spans="1:66" ht="34.5" customHeight="1" x14ac:dyDescent="0.25">
      <c r="A27" s="46"/>
      <c r="B27" s="143"/>
      <c r="C27" s="978"/>
      <c r="D27" s="979"/>
      <c r="E27" s="293"/>
      <c r="F27" s="279"/>
      <c r="G27" s="334">
        <f t="shared" si="0"/>
        <v>0</v>
      </c>
      <c r="H27" s="143"/>
      <c r="I27" s="143"/>
      <c r="J27" s="143"/>
      <c r="K27" s="254"/>
      <c r="L27" s="455"/>
      <c r="M27" s="327"/>
      <c r="N27" s="412"/>
      <c r="O27" s="254"/>
      <c r="P27" s="143"/>
      <c r="Q27" s="279"/>
      <c r="R27" s="334">
        <f t="shared" si="9"/>
        <v>1900</v>
      </c>
      <c r="S27" s="411">
        <f t="shared" si="10"/>
        <v>0</v>
      </c>
      <c r="T27" s="143"/>
      <c r="U27" s="143"/>
      <c r="V27" s="334">
        <f t="shared" si="11"/>
        <v>0</v>
      </c>
      <c r="W27" s="143"/>
      <c r="X27" s="143"/>
      <c r="Y27" s="423"/>
      <c r="Z27" s="334" t="str">
        <f t="shared" si="12"/>
        <v>NO OBLIGATORIA</v>
      </c>
      <c r="AA27" s="334" t="str">
        <f t="shared" si="1"/>
        <v xml:space="preserve"> </v>
      </c>
      <c r="AB27" s="334" t="str">
        <f t="shared" si="2"/>
        <v xml:space="preserve"> </v>
      </c>
      <c r="AC27" s="334" t="str">
        <f t="shared" si="3"/>
        <v xml:space="preserve"> </v>
      </c>
      <c r="AD27" s="334" t="str">
        <f t="shared" si="13"/>
        <v xml:space="preserve"> </v>
      </c>
      <c r="AE27" s="334" t="str">
        <f t="shared" si="4"/>
        <v xml:space="preserve"> </v>
      </c>
      <c r="AF27" s="334">
        <f t="shared" si="14"/>
        <v>0</v>
      </c>
      <c r="AG27" s="334">
        <f t="shared" si="5"/>
        <v>-4</v>
      </c>
      <c r="AH27" s="334" t="b">
        <f t="shared" si="6"/>
        <v>0</v>
      </c>
      <c r="AI27" s="143"/>
      <c r="AJ27" s="334">
        <f t="shared" si="15"/>
        <v>0</v>
      </c>
      <c r="AK27" s="334">
        <f t="shared" si="7"/>
        <v>-4</v>
      </c>
      <c r="AL27" s="334" t="b">
        <f t="shared" si="8"/>
        <v>0</v>
      </c>
      <c r="AM27" s="295" t="str">
        <f t="shared" si="16"/>
        <v xml:space="preserve"> </v>
      </c>
      <c r="AN27" s="296" t="str">
        <f t="shared" si="17"/>
        <v>N/A</v>
      </c>
      <c r="AO27" s="199">
        <v>2024</v>
      </c>
      <c r="AP27" s="243">
        <v>354</v>
      </c>
      <c r="AQ27" s="243">
        <v>53100</v>
      </c>
      <c r="BN27" s="44"/>
    </row>
    <row r="28" spans="1:66" ht="34.5" customHeight="1" x14ac:dyDescent="0.25">
      <c r="A28" s="46"/>
      <c r="B28" s="143"/>
      <c r="C28" s="978"/>
      <c r="D28" s="979"/>
      <c r="E28" s="293"/>
      <c r="F28" s="279"/>
      <c r="G28" s="334">
        <f t="shared" si="0"/>
        <v>0</v>
      </c>
      <c r="H28" s="143"/>
      <c r="I28" s="143"/>
      <c r="J28" s="143"/>
      <c r="K28" s="254"/>
      <c r="L28" s="455"/>
      <c r="M28" s="327"/>
      <c r="N28" s="412"/>
      <c r="O28" s="254"/>
      <c r="P28" s="143"/>
      <c r="Q28" s="279"/>
      <c r="R28" s="334">
        <f t="shared" si="9"/>
        <v>1900</v>
      </c>
      <c r="S28" s="411">
        <f t="shared" si="10"/>
        <v>0</v>
      </c>
      <c r="T28" s="143"/>
      <c r="U28" s="143"/>
      <c r="V28" s="334">
        <f t="shared" si="11"/>
        <v>0</v>
      </c>
      <c r="W28" s="143"/>
      <c r="X28" s="143"/>
      <c r="Y28" s="423"/>
      <c r="Z28" s="334" t="str">
        <f t="shared" si="12"/>
        <v>NO OBLIGATORIA</v>
      </c>
      <c r="AA28" s="334" t="str">
        <f t="shared" si="1"/>
        <v xml:space="preserve"> </v>
      </c>
      <c r="AB28" s="334" t="str">
        <f t="shared" si="2"/>
        <v xml:space="preserve"> </v>
      </c>
      <c r="AC28" s="334" t="str">
        <f t="shared" si="3"/>
        <v xml:space="preserve"> </v>
      </c>
      <c r="AD28" s="334" t="str">
        <f t="shared" si="13"/>
        <v xml:space="preserve"> </v>
      </c>
      <c r="AE28" s="334" t="str">
        <f t="shared" si="4"/>
        <v xml:space="preserve"> </v>
      </c>
      <c r="AF28" s="334">
        <f t="shared" si="14"/>
        <v>0</v>
      </c>
      <c r="AG28" s="334">
        <f t="shared" si="5"/>
        <v>-4</v>
      </c>
      <c r="AH28" s="334" t="b">
        <f t="shared" si="6"/>
        <v>0</v>
      </c>
      <c r="AI28" s="143"/>
      <c r="AJ28" s="334">
        <f t="shared" si="15"/>
        <v>0</v>
      </c>
      <c r="AK28" s="334">
        <f t="shared" si="7"/>
        <v>-4</v>
      </c>
      <c r="AL28" s="334" t="b">
        <f t="shared" si="8"/>
        <v>0</v>
      </c>
      <c r="AM28" s="295" t="str">
        <f t="shared" si="16"/>
        <v xml:space="preserve"> </v>
      </c>
      <c r="AN28" s="296" t="str">
        <f t="shared" si="17"/>
        <v>N/A</v>
      </c>
      <c r="AO28" s="199">
        <v>2025</v>
      </c>
      <c r="AP28" s="243">
        <v>354</v>
      </c>
      <c r="AQ28" s="243">
        <v>53100</v>
      </c>
      <c r="BN28" s="44"/>
    </row>
    <row r="29" spans="1:66" ht="34.5" customHeight="1" x14ac:dyDescent="0.25">
      <c r="A29" s="46"/>
      <c r="B29" s="143"/>
      <c r="C29" s="978"/>
      <c r="D29" s="979"/>
      <c r="E29" s="293"/>
      <c r="F29" s="279"/>
      <c r="G29" s="334">
        <f t="shared" si="0"/>
        <v>0</v>
      </c>
      <c r="H29" s="143"/>
      <c r="I29" s="143"/>
      <c r="J29" s="143"/>
      <c r="K29" s="254"/>
      <c r="L29" s="455"/>
      <c r="M29" s="327"/>
      <c r="N29" s="412"/>
      <c r="O29" s="254"/>
      <c r="P29" s="143"/>
      <c r="Q29" s="279"/>
      <c r="R29" s="334">
        <f t="shared" si="9"/>
        <v>1900</v>
      </c>
      <c r="S29" s="411">
        <f t="shared" si="10"/>
        <v>0</v>
      </c>
      <c r="T29" s="143"/>
      <c r="U29" s="143"/>
      <c r="V29" s="334">
        <f t="shared" si="11"/>
        <v>0</v>
      </c>
      <c r="W29" s="143"/>
      <c r="X29" s="143"/>
      <c r="Y29" s="423"/>
      <c r="Z29" s="334" t="str">
        <f t="shared" si="12"/>
        <v>NO OBLIGATORIA</v>
      </c>
      <c r="AA29" s="334" t="str">
        <f t="shared" si="1"/>
        <v xml:space="preserve"> </v>
      </c>
      <c r="AB29" s="334" t="str">
        <f t="shared" si="2"/>
        <v xml:space="preserve"> </v>
      </c>
      <c r="AC29" s="334" t="str">
        <f t="shared" si="3"/>
        <v xml:space="preserve"> </v>
      </c>
      <c r="AD29" s="334" t="str">
        <f t="shared" si="13"/>
        <v xml:space="preserve"> </v>
      </c>
      <c r="AE29" s="334" t="str">
        <f t="shared" si="4"/>
        <v xml:space="preserve"> </v>
      </c>
      <c r="AF29" s="334">
        <f t="shared" si="14"/>
        <v>0</v>
      </c>
      <c r="AG29" s="334">
        <f t="shared" si="5"/>
        <v>-4</v>
      </c>
      <c r="AH29" s="334" t="b">
        <f t="shared" si="6"/>
        <v>0</v>
      </c>
      <c r="AI29" s="143"/>
      <c r="AJ29" s="334">
        <f t="shared" si="15"/>
        <v>0</v>
      </c>
      <c r="AK29" s="334">
        <f t="shared" si="7"/>
        <v>-4</v>
      </c>
      <c r="AL29" s="334" t="b">
        <f t="shared" si="8"/>
        <v>0</v>
      </c>
      <c r="AM29" s="295" t="str">
        <f t="shared" si="16"/>
        <v xml:space="preserve"> </v>
      </c>
      <c r="AN29" s="296" t="str">
        <f t="shared" si="17"/>
        <v>N/A</v>
      </c>
      <c r="AO29" s="199">
        <v>2026</v>
      </c>
      <c r="AP29" s="243">
        <v>354</v>
      </c>
      <c r="AQ29" s="243">
        <v>53100</v>
      </c>
      <c r="BN29" s="44"/>
    </row>
    <row r="30" spans="1:66" ht="34.5" customHeight="1" x14ac:dyDescent="0.25">
      <c r="A30" s="46"/>
      <c r="B30" s="143"/>
      <c r="C30" s="978"/>
      <c r="D30" s="979"/>
      <c r="E30" s="293"/>
      <c r="F30" s="279"/>
      <c r="G30" s="334">
        <f t="shared" si="0"/>
        <v>0</v>
      </c>
      <c r="H30" s="143"/>
      <c r="I30" s="143"/>
      <c r="J30" s="143"/>
      <c r="K30" s="254"/>
      <c r="L30" s="455"/>
      <c r="M30" s="327"/>
      <c r="N30" s="412"/>
      <c r="O30" s="254"/>
      <c r="P30" s="143"/>
      <c r="Q30" s="279"/>
      <c r="R30" s="334">
        <f t="shared" si="9"/>
        <v>1900</v>
      </c>
      <c r="S30" s="411">
        <f t="shared" si="10"/>
        <v>0</v>
      </c>
      <c r="T30" s="143"/>
      <c r="U30" s="143"/>
      <c r="V30" s="334">
        <f t="shared" si="11"/>
        <v>0</v>
      </c>
      <c r="W30" s="143"/>
      <c r="X30" s="143"/>
      <c r="Y30" s="423"/>
      <c r="Z30" s="334" t="str">
        <f t="shared" si="12"/>
        <v>NO OBLIGATORIA</v>
      </c>
      <c r="AA30" s="334" t="str">
        <f t="shared" si="1"/>
        <v xml:space="preserve"> </v>
      </c>
      <c r="AB30" s="334" t="str">
        <f t="shared" si="2"/>
        <v xml:space="preserve"> </v>
      </c>
      <c r="AC30" s="334" t="str">
        <f t="shared" si="3"/>
        <v xml:space="preserve"> </v>
      </c>
      <c r="AD30" s="334" t="str">
        <f t="shared" si="13"/>
        <v xml:space="preserve"> </v>
      </c>
      <c r="AE30" s="334" t="str">
        <f t="shared" si="4"/>
        <v xml:space="preserve"> </v>
      </c>
      <c r="AF30" s="334">
        <f t="shared" si="14"/>
        <v>0</v>
      </c>
      <c r="AG30" s="334">
        <f t="shared" si="5"/>
        <v>-4</v>
      </c>
      <c r="AH30" s="334" t="b">
        <f t="shared" si="6"/>
        <v>0</v>
      </c>
      <c r="AI30" s="143"/>
      <c r="AJ30" s="334">
        <f t="shared" si="15"/>
        <v>0</v>
      </c>
      <c r="AK30" s="334">
        <f t="shared" si="7"/>
        <v>-4</v>
      </c>
      <c r="AL30" s="334" t="b">
        <f t="shared" si="8"/>
        <v>0</v>
      </c>
      <c r="AM30" s="295" t="str">
        <f t="shared" si="16"/>
        <v xml:space="preserve"> </v>
      </c>
      <c r="AN30" s="296" t="str">
        <f t="shared" si="17"/>
        <v>N/A</v>
      </c>
      <c r="AO30" s="199">
        <v>2027</v>
      </c>
      <c r="AP30" s="243">
        <v>354</v>
      </c>
      <c r="AQ30" s="243">
        <v>53100</v>
      </c>
      <c r="BN30" s="44"/>
    </row>
    <row r="31" spans="1:66" ht="34.5" customHeight="1" x14ac:dyDescent="0.25">
      <c r="A31" s="46"/>
      <c r="B31" s="143"/>
      <c r="C31" s="978"/>
      <c r="D31" s="979"/>
      <c r="E31" s="293"/>
      <c r="F31" s="279"/>
      <c r="G31" s="334">
        <f t="shared" si="0"/>
        <v>0</v>
      </c>
      <c r="H31" s="143"/>
      <c r="I31" s="143"/>
      <c r="J31" s="143"/>
      <c r="K31" s="254"/>
      <c r="L31" s="455"/>
      <c r="M31" s="327"/>
      <c r="N31" s="412"/>
      <c r="O31" s="254"/>
      <c r="P31" s="143"/>
      <c r="Q31" s="279"/>
      <c r="R31" s="334">
        <f t="shared" si="9"/>
        <v>1900</v>
      </c>
      <c r="S31" s="411">
        <f t="shared" si="10"/>
        <v>0</v>
      </c>
      <c r="T31" s="143"/>
      <c r="U31" s="143"/>
      <c r="V31" s="334">
        <f t="shared" si="11"/>
        <v>0</v>
      </c>
      <c r="W31" s="143"/>
      <c r="X31" s="143"/>
      <c r="Y31" s="423"/>
      <c r="Z31" s="334" t="str">
        <f t="shared" si="12"/>
        <v>NO OBLIGATORIA</v>
      </c>
      <c r="AA31" s="334" t="str">
        <f t="shared" si="1"/>
        <v xml:space="preserve"> </v>
      </c>
      <c r="AB31" s="334" t="str">
        <f t="shared" si="2"/>
        <v xml:space="preserve"> </v>
      </c>
      <c r="AC31" s="334" t="str">
        <f t="shared" si="3"/>
        <v xml:space="preserve"> </v>
      </c>
      <c r="AD31" s="334" t="str">
        <f t="shared" si="13"/>
        <v xml:space="preserve"> </v>
      </c>
      <c r="AE31" s="334" t="str">
        <f t="shared" si="4"/>
        <v xml:space="preserve"> </v>
      </c>
      <c r="AF31" s="334">
        <f t="shared" si="14"/>
        <v>0</v>
      </c>
      <c r="AG31" s="334">
        <f t="shared" si="5"/>
        <v>-4</v>
      </c>
      <c r="AH31" s="334" t="b">
        <f t="shared" si="6"/>
        <v>0</v>
      </c>
      <c r="AI31" s="143"/>
      <c r="AJ31" s="334">
        <f t="shared" si="15"/>
        <v>0</v>
      </c>
      <c r="AK31" s="334">
        <f t="shared" si="7"/>
        <v>-4</v>
      </c>
      <c r="AL31" s="334" t="b">
        <f t="shared" si="8"/>
        <v>0</v>
      </c>
      <c r="AM31" s="295" t="str">
        <f t="shared" si="16"/>
        <v xml:space="preserve"> </v>
      </c>
      <c r="AN31" s="296" t="str">
        <f t="shared" si="17"/>
        <v>N/A</v>
      </c>
      <c r="AO31" s="199">
        <v>2028</v>
      </c>
      <c r="AP31" s="243">
        <v>354</v>
      </c>
      <c r="AQ31" s="243">
        <v>53100</v>
      </c>
      <c r="BN31" s="44"/>
    </row>
    <row r="32" spans="1:66" ht="34.5" customHeight="1" x14ac:dyDescent="0.25">
      <c r="A32" s="46"/>
      <c r="B32" s="143"/>
      <c r="C32" s="978"/>
      <c r="D32" s="979"/>
      <c r="E32" s="293"/>
      <c r="F32" s="279"/>
      <c r="G32" s="334">
        <f t="shared" si="0"/>
        <v>0</v>
      </c>
      <c r="H32" s="143"/>
      <c r="I32" s="143"/>
      <c r="J32" s="143"/>
      <c r="K32" s="254"/>
      <c r="L32" s="455"/>
      <c r="M32" s="327"/>
      <c r="N32" s="412"/>
      <c r="O32" s="254"/>
      <c r="P32" s="143"/>
      <c r="Q32" s="279"/>
      <c r="R32" s="334">
        <f t="shared" si="9"/>
        <v>1900</v>
      </c>
      <c r="S32" s="411">
        <f t="shared" si="10"/>
        <v>0</v>
      </c>
      <c r="T32" s="143"/>
      <c r="U32" s="143"/>
      <c r="V32" s="334">
        <f t="shared" si="11"/>
        <v>0</v>
      </c>
      <c r="W32" s="143"/>
      <c r="X32" s="143"/>
      <c r="Y32" s="423"/>
      <c r="Z32" s="334" t="str">
        <f t="shared" si="12"/>
        <v>NO OBLIGATORIA</v>
      </c>
      <c r="AA32" s="334" t="str">
        <f t="shared" si="1"/>
        <v xml:space="preserve"> </v>
      </c>
      <c r="AB32" s="334" t="str">
        <f t="shared" si="2"/>
        <v xml:space="preserve"> </v>
      </c>
      <c r="AC32" s="334" t="str">
        <f t="shared" si="3"/>
        <v xml:space="preserve"> </v>
      </c>
      <c r="AD32" s="334" t="str">
        <f t="shared" si="13"/>
        <v xml:space="preserve"> </v>
      </c>
      <c r="AE32" s="334" t="str">
        <f t="shared" si="4"/>
        <v xml:space="preserve"> </v>
      </c>
      <c r="AF32" s="334">
        <f t="shared" si="14"/>
        <v>0</v>
      </c>
      <c r="AG32" s="334">
        <f t="shared" si="5"/>
        <v>-4</v>
      </c>
      <c r="AH32" s="334" t="b">
        <f t="shared" si="6"/>
        <v>0</v>
      </c>
      <c r="AI32" s="143"/>
      <c r="AJ32" s="334">
        <f t="shared" si="15"/>
        <v>0</v>
      </c>
      <c r="AK32" s="334">
        <f t="shared" si="7"/>
        <v>-4</v>
      </c>
      <c r="AL32" s="334" t="b">
        <f t="shared" si="8"/>
        <v>0</v>
      </c>
      <c r="AM32" s="295" t="str">
        <f t="shared" si="16"/>
        <v xml:space="preserve"> </v>
      </c>
      <c r="AN32" s="296" t="str">
        <f t="shared" si="17"/>
        <v>N/A</v>
      </c>
      <c r="AO32" s="199">
        <v>2029</v>
      </c>
      <c r="AP32" s="243">
        <v>354</v>
      </c>
      <c r="AQ32" s="243">
        <v>53100</v>
      </c>
      <c r="BN32" s="44"/>
    </row>
    <row r="33" spans="1:66" ht="34.5" customHeight="1" x14ac:dyDescent="0.25">
      <c r="A33" s="46"/>
      <c r="B33" s="143"/>
      <c r="C33" s="978"/>
      <c r="D33" s="979"/>
      <c r="E33" s="293"/>
      <c r="F33" s="279"/>
      <c r="G33" s="334">
        <f t="shared" si="0"/>
        <v>0</v>
      </c>
      <c r="H33" s="143"/>
      <c r="I33" s="143"/>
      <c r="J33" s="143"/>
      <c r="K33" s="254"/>
      <c r="L33" s="455"/>
      <c r="M33" s="327"/>
      <c r="N33" s="412"/>
      <c r="O33" s="254"/>
      <c r="P33" s="143"/>
      <c r="Q33" s="279"/>
      <c r="R33" s="334">
        <f t="shared" si="9"/>
        <v>1900</v>
      </c>
      <c r="S33" s="411">
        <f t="shared" si="10"/>
        <v>0</v>
      </c>
      <c r="T33" s="143"/>
      <c r="U33" s="143"/>
      <c r="V33" s="334">
        <f t="shared" si="11"/>
        <v>0</v>
      </c>
      <c r="W33" s="143"/>
      <c r="X33" s="143"/>
      <c r="Y33" s="423"/>
      <c r="Z33" s="334" t="str">
        <f t="shared" si="12"/>
        <v>NO OBLIGATORIA</v>
      </c>
      <c r="AA33" s="334" t="str">
        <f t="shared" si="1"/>
        <v xml:space="preserve"> </v>
      </c>
      <c r="AB33" s="334" t="str">
        <f t="shared" si="2"/>
        <v xml:space="preserve"> </v>
      </c>
      <c r="AC33" s="334" t="str">
        <f t="shared" si="3"/>
        <v xml:space="preserve"> </v>
      </c>
      <c r="AD33" s="334" t="str">
        <f t="shared" si="13"/>
        <v xml:space="preserve"> </v>
      </c>
      <c r="AE33" s="334" t="str">
        <f t="shared" si="4"/>
        <v xml:space="preserve"> </v>
      </c>
      <c r="AF33" s="334">
        <f t="shared" si="14"/>
        <v>0</v>
      </c>
      <c r="AG33" s="334">
        <f t="shared" si="5"/>
        <v>-4</v>
      </c>
      <c r="AH33" s="334" t="b">
        <f t="shared" si="6"/>
        <v>0</v>
      </c>
      <c r="AI33" s="143"/>
      <c r="AJ33" s="334">
        <f t="shared" si="15"/>
        <v>0</v>
      </c>
      <c r="AK33" s="334">
        <f t="shared" si="7"/>
        <v>-4</v>
      </c>
      <c r="AL33" s="334" t="b">
        <f t="shared" si="8"/>
        <v>0</v>
      </c>
      <c r="AM33" s="295" t="str">
        <f t="shared" si="16"/>
        <v xml:space="preserve"> </v>
      </c>
      <c r="AN33" s="296" t="str">
        <f t="shared" si="17"/>
        <v>N/A</v>
      </c>
      <c r="AO33" s="199">
        <v>2030</v>
      </c>
      <c r="AP33" s="243">
        <v>354</v>
      </c>
      <c r="AQ33" s="243">
        <v>53100</v>
      </c>
      <c r="BN33" s="44"/>
    </row>
    <row r="34" spans="1:66" ht="34.5" customHeight="1" x14ac:dyDescent="0.25">
      <c r="A34" s="46"/>
      <c r="B34" s="143"/>
      <c r="C34" s="978"/>
      <c r="D34" s="979"/>
      <c r="E34" s="293"/>
      <c r="F34" s="279"/>
      <c r="G34" s="334">
        <f t="shared" si="0"/>
        <v>0</v>
      </c>
      <c r="H34" s="143"/>
      <c r="I34" s="143"/>
      <c r="J34" s="143"/>
      <c r="K34" s="254"/>
      <c r="L34" s="455"/>
      <c r="M34" s="327"/>
      <c r="N34" s="412"/>
      <c r="O34" s="254"/>
      <c r="P34" s="143"/>
      <c r="Q34" s="279"/>
      <c r="R34" s="334">
        <f t="shared" si="9"/>
        <v>1900</v>
      </c>
      <c r="S34" s="411">
        <f t="shared" si="10"/>
        <v>0</v>
      </c>
      <c r="T34" s="143"/>
      <c r="U34" s="143"/>
      <c r="V34" s="334">
        <f t="shared" si="11"/>
        <v>0</v>
      </c>
      <c r="W34" s="143"/>
      <c r="X34" s="143"/>
      <c r="Y34" s="423"/>
      <c r="Z34" s="334" t="str">
        <f t="shared" si="12"/>
        <v>NO OBLIGATORIA</v>
      </c>
      <c r="AA34" s="334" t="str">
        <f t="shared" si="1"/>
        <v xml:space="preserve"> </v>
      </c>
      <c r="AB34" s="334" t="str">
        <f t="shared" si="2"/>
        <v xml:space="preserve"> </v>
      </c>
      <c r="AC34" s="334" t="str">
        <f t="shared" si="3"/>
        <v xml:space="preserve"> </v>
      </c>
      <c r="AD34" s="334" t="str">
        <f t="shared" si="13"/>
        <v xml:space="preserve"> </v>
      </c>
      <c r="AE34" s="334" t="str">
        <f t="shared" si="4"/>
        <v xml:space="preserve"> </v>
      </c>
      <c r="AF34" s="334">
        <f t="shared" si="14"/>
        <v>0</v>
      </c>
      <c r="AG34" s="334">
        <f t="shared" si="5"/>
        <v>-4</v>
      </c>
      <c r="AH34" s="334" t="b">
        <f t="shared" si="6"/>
        <v>0</v>
      </c>
      <c r="AI34" s="143"/>
      <c r="AJ34" s="334">
        <f t="shared" si="15"/>
        <v>0</v>
      </c>
      <c r="AK34" s="334">
        <f t="shared" si="7"/>
        <v>-4</v>
      </c>
      <c r="AL34" s="334" t="b">
        <f t="shared" si="8"/>
        <v>0</v>
      </c>
      <c r="AM34" s="295" t="str">
        <f t="shared" si="16"/>
        <v xml:space="preserve"> </v>
      </c>
      <c r="AN34" s="296" t="str">
        <f t="shared" si="17"/>
        <v>N/A</v>
      </c>
      <c r="AO34" s="199"/>
      <c r="AP34" s="199"/>
      <c r="AQ34" s="199"/>
      <c r="BN34" s="44"/>
    </row>
    <row r="35" spans="1:66" ht="34.5" customHeight="1" x14ac:dyDescent="0.25">
      <c r="A35" s="46"/>
      <c r="B35" s="143"/>
      <c r="C35" s="978"/>
      <c r="D35" s="979"/>
      <c r="E35" s="293"/>
      <c r="F35" s="279"/>
      <c r="G35" s="334">
        <f t="shared" si="0"/>
        <v>0</v>
      </c>
      <c r="H35" s="143"/>
      <c r="I35" s="143"/>
      <c r="J35" s="143"/>
      <c r="K35" s="254"/>
      <c r="L35" s="455"/>
      <c r="M35" s="327"/>
      <c r="N35" s="412"/>
      <c r="O35" s="254"/>
      <c r="P35" s="143"/>
      <c r="Q35" s="279"/>
      <c r="R35" s="334">
        <f t="shared" si="9"/>
        <v>1900</v>
      </c>
      <c r="S35" s="411">
        <f t="shared" si="10"/>
        <v>0</v>
      </c>
      <c r="T35" s="143"/>
      <c r="U35" s="143"/>
      <c r="V35" s="334">
        <f t="shared" si="11"/>
        <v>0</v>
      </c>
      <c r="W35" s="143"/>
      <c r="X35" s="143"/>
      <c r="Y35" s="423"/>
      <c r="Z35" s="334" t="str">
        <f t="shared" si="12"/>
        <v>NO OBLIGATORIA</v>
      </c>
      <c r="AA35" s="334" t="str">
        <f t="shared" si="1"/>
        <v xml:space="preserve"> </v>
      </c>
      <c r="AB35" s="334" t="str">
        <f t="shared" si="2"/>
        <v xml:space="preserve"> </v>
      </c>
      <c r="AC35" s="334" t="str">
        <f t="shared" si="3"/>
        <v xml:space="preserve"> </v>
      </c>
      <c r="AD35" s="334" t="str">
        <f t="shared" si="13"/>
        <v xml:space="preserve"> </v>
      </c>
      <c r="AE35" s="334" t="str">
        <f t="shared" si="4"/>
        <v xml:space="preserve"> </v>
      </c>
      <c r="AF35" s="334">
        <f t="shared" si="14"/>
        <v>0</v>
      </c>
      <c r="AG35" s="334">
        <f t="shared" si="5"/>
        <v>-4</v>
      </c>
      <c r="AH35" s="334" t="b">
        <f t="shared" si="6"/>
        <v>0</v>
      </c>
      <c r="AI35" s="143"/>
      <c r="AJ35" s="334">
        <f t="shared" si="15"/>
        <v>0</v>
      </c>
      <c r="AK35" s="334">
        <f t="shared" si="7"/>
        <v>-4</v>
      </c>
      <c r="AL35" s="334" t="b">
        <f t="shared" si="8"/>
        <v>0</v>
      </c>
      <c r="AM35" s="295" t="str">
        <f t="shared" si="16"/>
        <v xml:space="preserve"> </v>
      </c>
      <c r="AN35" s="296" t="str">
        <f t="shared" si="17"/>
        <v>N/A</v>
      </c>
      <c r="AO35" s="199"/>
      <c r="AP35" s="199"/>
      <c r="AQ35" s="199"/>
      <c r="BN35" s="44"/>
    </row>
    <row r="36" spans="1:66" ht="34.5" customHeight="1" x14ac:dyDescent="0.25">
      <c r="A36" s="46"/>
      <c r="B36" s="143"/>
      <c r="C36" s="978"/>
      <c r="D36" s="979"/>
      <c r="E36" s="293"/>
      <c r="F36" s="279"/>
      <c r="G36" s="334">
        <f t="shared" si="0"/>
        <v>0</v>
      </c>
      <c r="H36" s="143"/>
      <c r="I36" s="143"/>
      <c r="J36" s="143"/>
      <c r="K36" s="254"/>
      <c r="L36" s="455"/>
      <c r="M36" s="327"/>
      <c r="N36" s="412"/>
      <c r="O36" s="254"/>
      <c r="P36" s="143"/>
      <c r="Q36" s="279"/>
      <c r="R36" s="334">
        <f t="shared" si="9"/>
        <v>1900</v>
      </c>
      <c r="S36" s="411">
        <f t="shared" si="10"/>
        <v>0</v>
      </c>
      <c r="T36" s="143"/>
      <c r="U36" s="143"/>
      <c r="V36" s="334">
        <f t="shared" si="11"/>
        <v>0</v>
      </c>
      <c r="W36" s="143"/>
      <c r="X36" s="143"/>
      <c r="Y36" s="423"/>
      <c r="Z36" s="334" t="str">
        <f t="shared" si="12"/>
        <v>NO OBLIGATORIA</v>
      </c>
      <c r="AA36" s="334" t="str">
        <f t="shared" si="1"/>
        <v xml:space="preserve"> </v>
      </c>
      <c r="AB36" s="334" t="str">
        <f t="shared" si="2"/>
        <v xml:space="preserve"> </v>
      </c>
      <c r="AC36" s="334" t="str">
        <f t="shared" si="3"/>
        <v xml:space="preserve"> </v>
      </c>
      <c r="AD36" s="334" t="str">
        <f t="shared" si="13"/>
        <v xml:space="preserve"> </v>
      </c>
      <c r="AE36" s="334" t="str">
        <f t="shared" si="4"/>
        <v xml:space="preserve"> </v>
      </c>
      <c r="AF36" s="334">
        <f t="shared" si="14"/>
        <v>0</v>
      </c>
      <c r="AG36" s="334">
        <f t="shared" si="5"/>
        <v>-4</v>
      </c>
      <c r="AH36" s="334" t="b">
        <f t="shared" si="6"/>
        <v>0</v>
      </c>
      <c r="AI36" s="143"/>
      <c r="AJ36" s="334">
        <f t="shared" si="15"/>
        <v>0</v>
      </c>
      <c r="AK36" s="334">
        <f t="shared" si="7"/>
        <v>-4</v>
      </c>
      <c r="AL36" s="334" t="b">
        <f t="shared" si="8"/>
        <v>0</v>
      </c>
      <c r="AM36" s="295" t="str">
        <f t="shared" si="16"/>
        <v xml:space="preserve"> </v>
      </c>
      <c r="AN36" s="296" t="str">
        <f t="shared" si="17"/>
        <v>N/A</v>
      </c>
      <c r="AO36" s="199"/>
      <c r="AP36" s="199"/>
      <c r="AQ36" s="199"/>
      <c r="BN36" s="44"/>
    </row>
    <row r="37" spans="1:66" ht="34.5" customHeight="1" x14ac:dyDescent="0.25">
      <c r="A37" s="46"/>
      <c r="B37" s="143"/>
      <c r="C37" s="978"/>
      <c r="D37" s="979"/>
      <c r="E37" s="293"/>
      <c r="F37" s="279"/>
      <c r="G37" s="334">
        <f t="shared" si="0"/>
        <v>0</v>
      </c>
      <c r="H37" s="143"/>
      <c r="I37" s="143"/>
      <c r="J37" s="143"/>
      <c r="K37" s="254"/>
      <c r="L37" s="455"/>
      <c r="M37" s="327"/>
      <c r="N37" s="412"/>
      <c r="O37" s="254"/>
      <c r="P37" s="143"/>
      <c r="Q37" s="279"/>
      <c r="R37" s="334">
        <f t="shared" si="9"/>
        <v>1900</v>
      </c>
      <c r="S37" s="411">
        <f t="shared" si="10"/>
        <v>0</v>
      </c>
      <c r="T37" s="143"/>
      <c r="U37" s="143"/>
      <c r="V37" s="334">
        <f t="shared" si="11"/>
        <v>0</v>
      </c>
      <c r="W37" s="143"/>
      <c r="X37" s="143"/>
      <c r="Y37" s="423"/>
      <c r="Z37" s="334" t="str">
        <f t="shared" si="12"/>
        <v>NO OBLIGATORIA</v>
      </c>
      <c r="AA37" s="334" t="str">
        <f t="shared" si="1"/>
        <v xml:space="preserve"> </v>
      </c>
      <c r="AB37" s="334" t="str">
        <f t="shared" si="2"/>
        <v xml:space="preserve"> </v>
      </c>
      <c r="AC37" s="334" t="str">
        <f t="shared" si="3"/>
        <v xml:space="preserve"> </v>
      </c>
      <c r="AD37" s="334" t="str">
        <f t="shared" si="13"/>
        <v xml:space="preserve"> </v>
      </c>
      <c r="AE37" s="334" t="str">
        <f t="shared" si="4"/>
        <v xml:space="preserve"> </v>
      </c>
      <c r="AF37" s="334">
        <f t="shared" si="14"/>
        <v>0</v>
      </c>
      <c r="AG37" s="334">
        <f t="shared" si="5"/>
        <v>-4</v>
      </c>
      <c r="AH37" s="334" t="b">
        <f t="shared" si="6"/>
        <v>0</v>
      </c>
      <c r="AI37" s="143"/>
      <c r="AJ37" s="334">
        <f t="shared" si="15"/>
        <v>0</v>
      </c>
      <c r="AK37" s="334">
        <f t="shared" si="7"/>
        <v>-4</v>
      </c>
      <c r="AL37" s="334" t="b">
        <f t="shared" si="8"/>
        <v>0</v>
      </c>
      <c r="AM37" s="295" t="str">
        <f t="shared" si="16"/>
        <v xml:space="preserve"> </v>
      </c>
      <c r="AN37" s="296" t="str">
        <f t="shared" si="17"/>
        <v>N/A</v>
      </c>
      <c r="AO37" s="199"/>
      <c r="AP37" s="199"/>
      <c r="AQ37" s="199"/>
      <c r="BN37" s="44"/>
    </row>
    <row r="38" spans="1:66" ht="34.5" customHeight="1" x14ac:dyDescent="0.25">
      <c r="A38" s="46"/>
      <c r="B38" s="143"/>
      <c r="C38" s="978"/>
      <c r="D38" s="979"/>
      <c r="E38" s="293"/>
      <c r="F38" s="279"/>
      <c r="G38" s="334">
        <f t="shared" si="0"/>
        <v>0</v>
      </c>
      <c r="H38" s="143"/>
      <c r="I38" s="143"/>
      <c r="J38" s="143"/>
      <c r="K38" s="254"/>
      <c r="L38" s="455"/>
      <c r="M38" s="327"/>
      <c r="N38" s="412"/>
      <c r="O38" s="254"/>
      <c r="P38" s="143"/>
      <c r="Q38" s="279"/>
      <c r="R38" s="334">
        <f t="shared" si="9"/>
        <v>1900</v>
      </c>
      <c r="S38" s="411">
        <f t="shared" si="10"/>
        <v>0</v>
      </c>
      <c r="T38" s="143"/>
      <c r="U38" s="143"/>
      <c r="V38" s="334">
        <f t="shared" si="11"/>
        <v>0</v>
      </c>
      <c r="W38" s="143"/>
      <c r="X38" s="143"/>
      <c r="Y38" s="423"/>
      <c r="Z38" s="334" t="str">
        <f t="shared" si="12"/>
        <v>NO OBLIGATORIA</v>
      </c>
      <c r="AA38" s="334" t="str">
        <f t="shared" si="1"/>
        <v xml:space="preserve"> </v>
      </c>
      <c r="AB38" s="334" t="str">
        <f t="shared" si="2"/>
        <v xml:space="preserve"> </v>
      </c>
      <c r="AC38" s="334" t="str">
        <f t="shared" si="3"/>
        <v xml:space="preserve"> </v>
      </c>
      <c r="AD38" s="334" t="str">
        <f t="shared" si="13"/>
        <v xml:space="preserve"> </v>
      </c>
      <c r="AE38" s="334" t="str">
        <f t="shared" si="4"/>
        <v xml:space="preserve"> </v>
      </c>
      <c r="AF38" s="334">
        <f t="shared" si="14"/>
        <v>0</v>
      </c>
      <c r="AG38" s="334">
        <f t="shared" si="5"/>
        <v>-4</v>
      </c>
      <c r="AH38" s="334" t="b">
        <f t="shared" si="6"/>
        <v>0</v>
      </c>
      <c r="AI38" s="143"/>
      <c r="AJ38" s="334">
        <f t="shared" si="15"/>
        <v>0</v>
      </c>
      <c r="AK38" s="334">
        <f t="shared" si="7"/>
        <v>-4</v>
      </c>
      <c r="AL38" s="334" t="b">
        <f t="shared" si="8"/>
        <v>0</v>
      </c>
      <c r="AM38" s="295" t="str">
        <f t="shared" si="16"/>
        <v xml:space="preserve"> </v>
      </c>
      <c r="AN38" s="296" t="str">
        <f t="shared" si="17"/>
        <v>N/A</v>
      </c>
      <c r="AO38" s="199"/>
      <c r="AP38" s="199"/>
      <c r="AQ38" s="199"/>
      <c r="BN38" s="44"/>
    </row>
    <row r="39" spans="1:66" ht="34.5" customHeight="1" x14ac:dyDescent="0.25">
      <c r="A39" s="46"/>
      <c r="B39" s="143"/>
      <c r="C39" s="978"/>
      <c r="D39" s="979"/>
      <c r="E39" s="293"/>
      <c r="F39" s="279"/>
      <c r="G39" s="334">
        <f t="shared" si="0"/>
        <v>0</v>
      </c>
      <c r="H39" s="143"/>
      <c r="I39" s="143"/>
      <c r="J39" s="143"/>
      <c r="K39" s="254"/>
      <c r="L39" s="455"/>
      <c r="M39" s="327"/>
      <c r="N39" s="412"/>
      <c r="O39" s="254"/>
      <c r="P39" s="143"/>
      <c r="Q39" s="279"/>
      <c r="R39" s="334">
        <f t="shared" si="9"/>
        <v>1900</v>
      </c>
      <c r="S39" s="411">
        <f t="shared" si="10"/>
        <v>0</v>
      </c>
      <c r="T39" s="143"/>
      <c r="U39" s="143"/>
      <c r="V39" s="334">
        <f t="shared" si="11"/>
        <v>0</v>
      </c>
      <c r="W39" s="143"/>
      <c r="X39" s="143"/>
      <c r="Y39" s="423"/>
      <c r="Z39" s="334" t="str">
        <f t="shared" si="12"/>
        <v>NO OBLIGATORIA</v>
      </c>
      <c r="AA39" s="334" t="str">
        <f t="shared" si="1"/>
        <v xml:space="preserve"> </v>
      </c>
      <c r="AB39" s="334" t="str">
        <f t="shared" si="2"/>
        <v xml:space="preserve"> </v>
      </c>
      <c r="AC39" s="334" t="str">
        <f t="shared" si="3"/>
        <v xml:space="preserve"> </v>
      </c>
      <c r="AD39" s="334" t="str">
        <f t="shared" si="13"/>
        <v xml:space="preserve"> </v>
      </c>
      <c r="AE39" s="334" t="str">
        <f t="shared" si="4"/>
        <v xml:space="preserve"> </v>
      </c>
      <c r="AF39" s="334">
        <f t="shared" si="14"/>
        <v>0</v>
      </c>
      <c r="AG39" s="334">
        <f t="shared" si="5"/>
        <v>-4</v>
      </c>
      <c r="AH39" s="334" t="b">
        <f t="shared" si="6"/>
        <v>0</v>
      </c>
      <c r="AI39" s="143"/>
      <c r="AJ39" s="334">
        <f t="shared" si="15"/>
        <v>0</v>
      </c>
      <c r="AK39" s="334">
        <f t="shared" si="7"/>
        <v>-4</v>
      </c>
      <c r="AL39" s="334" t="b">
        <f t="shared" si="8"/>
        <v>0</v>
      </c>
      <c r="AM39" s="295" t="str">
        <f t="shared" si="16"/>
        <v xml:space="preserve"> </v>
      </c>
      <c r="AN39" s="296" t="str">
        <f t="shared" si="17"/>
        <v>N/A</v>
      </c>
      <c r="AO39" s="199"/>
      <c r="AP39" s="199"/>
      <c r="AQ39" s="199"/>
      <c r="BN39" s="44"/>
    </row>
    <row r="40" spans="1:66" ht="34.5" customHeight="1" x14ac:dyDescent="0.25">
      <c r="A40" s="46"/>
      <c r="B40" s="143"/>
      <c r="C40" s="978"/>
      <c r="D40" s="979"/>
      <c r="E40" s="293"/>
      <c r="F40" s="279"/>
      <c r="G40" s="334">
        <f t="shared" si="0"/>
        <v>0</v>
      </c>
      <c r="H40" s="143"/>
      <c r="I40" s="143"/>
      <c r="J40" s="143"/>
      <c r="K40" s="254"/>
      <c r="L40" s="455"/>
      <c r="M40" s="327"/>
      <c r="N40" s="412"/>
      <c r="O40" s="254"/>
      <c r="P40" s="143"/>
      <c r="Q40" s="279"/>
      <c r="R40" s="334">
        <f t="shared" si="9"/>
        <v>1900</v>
      </c>
      <c r="S40" s="411">
        <f t="shared" si="10"/>
        <v>0</v>
      </c>
      <c r="T40" s="143"/>
      <c r="U40" s="143"/>
      <c r="V40" s="334">
        <f t="shared" si="11"/>
        <v>0</v>
      </c>
      <c r="W40" s="143"/>
      <c r="X40" s="143"/>
      <c r="Y40" s="423"/>
      <c r="Z40" s="334" t="str">
        <f t="shared" si="12"/>
        <v>NO OBLIGATORIA</v>
      </c>
      <c r="AA40" s="334" t="str">
        <f t="shared" si="1"/>
        <v xml:space="preserve"> </v>
      </c>
      <c r="AB40" s="334" t="str">
        <f t="shared" si="2"/>
        <v xml:space="preserve"> </v>
      </c>
      <c r="AC40" s="334" t="str">
        <f t="shared" ref="AC40:AC67" si="19">+IF(AND(Z40="NO OBLIGATORIA",V40&gt;=480),"OK"," ")</f>
        <v xml:space="preserve"> </v>
      </c>
      <c r="AD40" s="334" t="str">
        <f t="shared" ref="AD40:AD67" si="20">+IF(AND(X40="INTELECTUAL ",V40&gt;=240,Z40="DISCAPACIDAD"),"OK",IF(AND(Z40="DISCAPACIDAD",V40&gt;=300,X40&lt;&gt;"INTELECTUAL "),"OK"," "))</f>
        <v xml:space="preserve"> </v>
      </c>
      <c r="AE40" s="334" t="str">
        <f t="shared" ref="AE40:AE67" si="21">+IF(OR(AA40="OK",AB40="OK",AC40="OK",AD40="OK"),"PAGO",IF(OR(Z40="INVALIDEZ",Z40="OBLIGATORIA"),"PAGO"," "))</f>
        <v xml:space="preserve"> </v>
      </c>
      <c r="AF40" s="334">
        <f t="shared" si="14"/>
        <v>0</v>
      </c>
      <c r="AG40" s="334">
        <f t="shared" ref="AG40:AG67" si="22">AF40-4</f>
        <v>-4</v>
      </c>
      <c r="AH40" s="334" t="b">
        <f t="shared" ref="AH40:AH67" si="23">IF(AG40&gt;=30,"30",IF(AG40&gt;=0,AG40))</f>
        <v>0</v>
      </c>
      <c r="AI40" s="143"/>
      <c r="AJ40" s="334">
        <f t="shared" ref="AJ40:AJ67" si="24">AI40/12</f>
        <v>0</v>
      </c>
      <c r="AK40" s="334">
        <f t="shared" ref="AK40:AK67" si="25">AJ40-4</f>
        <v>-4</v>
      </c>
      <c r="AL40" s="334" t="b">
        <f t="shared" ref="AL40:AL67" si="26">IF(AK40&gt;=30,"30",IF(AK40&gt;=0,AK40))</f>
        <v>0</v>
      </c>
      <c r="AM40" s="295" t="str">
        <f t="shared" si="16"/>
        <v xml:space="preserve"> </v>
      </c>
      <c r="AN40" s="296" t="str">
        <f t="shared" si="17"/>
        <v>N/A</v>
      </c>
      <c r="AO40" s="199"/>
      <c r="AP40" s="199"/>
      <c r="AQ40" s="199"/>
      <c r="BN40" s="44"/>
    </row>
    <row r="41" spans="1:66" ht="34.5" customHeight="1" x14ac:dyDescent="0.25">
      <c r="A41" s="46"/>
      <c r="B41" s="143"/>
      <c r="C41" s="978"/>
      <c r="D41" s="979"/>
      <c r="E41" s="293"/>
      <c r="F41" s="279"/>
      <c r="G41" s="334">
        <f t="shared" si="0"/>
        <v>0</v>
      </c>
      <c r="H41" s="143"/>
      <c r="I41" s="143"/>
      <c r="J41" s="143"/>
      <c r="K41" s="254"/>
      <c r="L41" s="455"/>
      <c r="M41" s="327"/>
      <c r="N41" s="412"/>
      <c r="O41" s="254"/>
      <c r="P41" s="143"/>
      <c r="Q41" s="279"/>
      <c r="R41" s="334">
        <f t="shared" si="9"/>
        <v>1900</v>
      </c>
      <c r="S41" s="411">
        <f t="shared" si="10"/>
        <v>0</v>
      </c>
      <c r="T41" s="143"/>
      <c r="U41" s="143"/>
      <c r="V41" s="334">
        <f t="shared" si="11"/>
        <v>0</v>
      </c>
      <c r="W41" s="143"/>
      <c r="X41" s="143"/>
      <c r="Y41" s="423"/>
      <c r="Z41" s="334" t="str">
        <f t="shared" si="12"/>
        <v>NO OBLIGATORIA</v>
      </c>
      <c r="AA41" s="334" t="str">
        <f t="shared" si="1"/>
        <v xml:space="preserve"> </v>
      </c>
      <c r="AB41" s="334" t="str">
        <f t="shared" si="2"/>
        <v xml:space="preserve"> </v>
      </c>
      <c r="AC41" s="334" t="str">
        <f t="shared" si="19"/>
        <v xml:space="preserve"> </v>
      </c>
      <c r="AD41" s="334" t="str">
        <f t="shared" si="20"/>
        <v xml:space="preserve"> </v>
      </c>
      <c r="AE41" s="334" t="str">
        <f t="shared" si="21"/>
        <v xml:space="preserve"> </v>
      </c>
      <c r="AF41" s="334">
        <f t="shared" si="14"/>
        <v>0</v>
      </c>
      <c r="AG41" s="334">
        <f t="shared" si="22"/>
        <v>-4</v>
      </c>
      <c r="AH41" s="334" t="b">
        <f t="shared" si="23"/>
        <v>0</v>
      </c>
      <c r="AI41" s="143"/>
      <c r="AJ41" s="334">
        <f t="shared" si="24"/>
        <v>0</v>
      </c>
      <c r="AK41" s="334">
        <f t="shared" si="25"/>
        <v>-4</v>
      </c>
      <c r="AL41" s="334" t="b">
        <f t="shared" si="26"/>
        <v>0</v>
      </c>
      <c r="AM41" s="295" t="str">
        <f t="shared" si="16"/>
        <v xml:space="preserve"> </v>
      </c>
      <c r="AN41" s="296" t="str">
        <f t="shared" si="17"/>
        <v>N/A</v>
      </c>
      <c r="AO41" s="199"/>
      <c r="AP41" s="199"/>
      <c r="AQ41" s="199"/>
      <c r="BN41" s="44"/>
    </row>
    <row r="42" spans="1:66" ht="34.5" customHeight="1" x14ac:dyDescent="0.25">
      <c r="A42" s="46"/>
      <c r="B42" s="143"/>
      <c r="C42" s="978"/>
      <c r="D42" s="979"/>
      <c r="E42" s="293"/>
      <c r="F42" s="279"/>
      <c r="G42" s="334">
        <f t="shared" si="0"/>
        <v>0</v>
      </c>
      <c r="H42" s="143"/>
      <c r="I42" s="143"/>
      <c r="J42" s="143"/>
      <c r="K42" s="254"/>
      <c r="L42" s="455"/>
      <c r="M42" s="327"/>
      <c r="N42" s="412"/>
      <c r="O42" s="254"/>
      <c r="P42" s="143"/>
      <c r="Q42" s="279"/>
      <c r="R42" s="334">
        <f t="shared" si="9"/>
        <v>1900</v>
      </c>
      <c r="S42" s="411">
        <f t="shared" si="10"/>
        <v>0</v>
      </c>
      <c r="T42" s="143"/>
      <c r="U42" s="143"/>
      <c r="V42" s="334">
        <f t="shared" si="11"/>
        <v>0</v>
      </c>
      <c r="W42" s="143"/>
      <c r="X42" s="143"/>
      <c r="Y42" s="423"/>
      <c r="Z42" s="334" t="str">
        <f t="shared" si="12"/>
        <v>NO OBLIGATORIA</v>
      </c>
      <c r="AA42" s="334" t="str">
        <f t="shared" si="1"/>
        <v xml:space="preserve"> </v>
      </c>
      <c r="AB42" s="334" t="str">
        <f t="shared" si="2"/>
        <v xml:space="preserve"> </v>
      </c>
      <c r="AC42" s="334" t="str">
        <f t="shared" si="19"/>
        <v xml:space="preserve"> </v>
      </c>
      <c r="AD42" s="334" t="str">
        <f t="shared" si="20"/>
        <v xml:space="preserve"> </v>
      </c>
      <c r="AE42" s="334" t="str">
        <f t="shared" si="21"/>
        <v xml:space="preserve"> </v>
      </c>
      <c r="AF42" s="334">
        <f t="shared" si="14"/>
        <v>0</v>
      </c>
      <c r="AG42" s="334">
        <f t="shared" si="22"/>
        <v>-4</v>
      </c>
      <c r="AH42" s="334" t="b">
        <f t="shared" si="23"/>
        <v>0</v>
      </c>
      <c r="AI42" s="143"/>
      <c r="AJ42" s="334">
        <f t="shared" si="24"/>
        <v>0</v>
      </c>
      <c r="AK42" s="334">
        <f t="shared" si="25"/>
        <v>-4</v>
      </c>
      <c r="AL42" s="334" t="b">
        <f t="shared" si="26"/>
        <v>0</v>
      </c>
      <c r="AM42" s="295" t="str">
        <f t="shared" si="16"/>
        <v xml:space="preserve"> </v>
      </c>
      <c r="AN42" s="296" t="str">
        <f t="shared" si="17"/>
        <v>N/A</v>
      </c>
      <c r="AO42" s="199"/>
      <c r="AP42" s="199"/>
      <c r="AQ42" s="199"/>
      <c r="BN42" s="44"/>
    </row>
    <row r="43" spans="1:66" ht="34.5" customHeight="1" x14ac:dyDescent="0.25">
      <c r="A43" s="46"/>
      <c r="B43" s="143"/>
      <c r="C43" s="978"/>
      <c r="D43" s="979"/>
      <c r="E43" s="293"/>
      <c r="F43" s="279"/>
      <c r="G43" s="334">
        <f t="shared" si="0"/>
        <v>0</v>
      </c>
      <c r="H43" s="143"/>
      <c r="I43" s="143"/>
      <c r="J43" s="143"/>
      <c r="K43" s="254"/>
      <c r="L43" s="455"/>
      <c r="M43" s="327"/>
      <c r="N43" s="412"/>
      <c r="O43" s="254"/>
      <c r="P43" s="143"/>
      <c r="Q43" s="279"/>
      <c r="R43" s="334">
        <f t="shared" si="9"/>
        <v>1900</v>
      </c>
      <c r="S43" s="411">
        <f t="shared" si="10"/>
        <v>0</v>
      </c>
      <c r="T43" s="143"/>
      <c r="U43" s="143"/>
      <c r="V43" s="334">
        <f t="shared" si="11"/>
        <v>0</v>
      </c>
      <c r="W43" s="143"/>
      <c r="X43" s="143"/>
      <c r="Y43" s="423"/>
      <c r="Z43" s="334" t="str">
        <f t="shared" si="12"/>
        <v>NO OBLIGATORIA</v>
      </c>
      <c r="AA43" s="334" t="str">
        <f t="shared" si="1"/>
        <v xml:space="preserve"> </v>
      </c>
      <c r="AB43" s="334" t="str">
        <f t="shared" si="2"/>
        <v xml:space="preserve"> </v>
      </c>
      <c r="AC43" s="334" t="str">
        <f t="shared" si="19"/>
        <v xml:space="preserve"> </v>
      </c>
      <c r="AD43" s="334" t="str">
        <f t="shared" si="20"/>
        <v xml:space="preserve"> </v>
      </c>
      <c r="AE43" s="334" t="str">
        <f t="shared" si="21"/>
        <v xml:space="preserve"> </v>
      </c>
      <c r="AF43" s="334">
        <f t="shared" si="14"/>
        <v>0</v>
      </c>
      <c r="AG43" s="334">
        <f t="shared" si="22"/>
        <v>-4</v>
      </c>
      <c r="AH43" s="334" t="b">
        <f t="shared" si="23"/>
        <v>0</v>
      </c>
      <c r="AI43" s="143"/>
      <c r="AJ43" s="334">
        <f t="shared" si="24"/>
        <v>0</v>
      </c>
      <c r="AK43" s="334">
        <f t="shared" si="25"/>
        <v>-4</v>
      </c>
      <c r="AL43" s="334" t="b">
        <f t="shared" si="26"/>
        <v>0</v>
      </c>
      <c r="AM43" s="295" t="str">
        <f t="shared" si="16"/>
        <v xml:space="preserve"> </v>
      </c>
      <c r="AN43" s="296" t="str">
        <f t="shared" si="17"/>
        <v>N/A</v>
      </c>
      <c r="AO43" s="199"/>
      <c r="AP43" s="199"/>
      <c r="AQ43" s="199"/>
      <c r="BN43" s="44"/>
    </row>
    <row r="44" spans="1:66" ht="34.5" customHeight="1" x14ac:dyDescent="0.25">
      <c r="A44" s="46"/>
      <c r="B44" s="143"/>
      <c r="C44" s="978"/>
      <c r="D44" s="979"/>
      <c r="E44" s="293"/>
      <c r="F44" s="279"/>
      <c r="G44" s="334">
        <f t="shared" ref="G44:G75" si="27">+DATEDIF(F44,Q44,"Y")</f>
        <v>0</v>
      </c>
      <c r="H44" s="143"/>
      <c r="I44" s="143"/>
      <c r="J44" s="143"/>
      <c r="K44" s="254"/>
      <c r="L44" s="455"/>
      <c r="M44" s="327"/>
      <c r="N44" s="412"/>
      <c r="O44" s="254"/>
      <c r="P44" s="143"/>
      <c r="Q44" s="279"/>
      <c r="R44" s="334">
        <f t="shared" si="9"/>
        <v>1900</v>
      </c>
      <c r="S44" s="411">
        <f t="shared" si="10"/>
        <v>0</v>
      </c>
      <c r="T44" s="143"/>
      <c r="U44" s="143"/>
      <c r="V44" s="334">
        <f t="shared" si="11"/>
        <v>0</v>
      </c>
      <c r="W44" s="143"/>
      <c r="X44" s="143"/>
      <c r="Y44" s="423"/>
      <c r="Z44" s="334" t="str">
        <f t="shared" si="12"/>
        <v>NO OBLIGATORIA</v>
      </c>
      <c r="AA44" s="334" t="str">
        <f t="shared" ref="AA44:AA75" si="28">+IF(AND(Z44="NO OBLIGATORIA",G44&gt;=60,V44&gt;=360),"OK"," ")</f>
        <v xml:space="preserve"> </v>
      </c>
      <c r="AB44" s="334" t="str">
        <f t="shared" ref="AB44:AB75" si="29">+IF(AND(Z44="NO OBLIGATORIA",G44&gt;=65,V44&gt;=180),"OK"," ")</f>
        <v xml:space="preserve"> </v>
      </c>
      <c r="AC44" s="334" t="str">
        <f t="shared" si="19"/>
        <v xml:space="preserve"> </v>
      </c>
      <c r="AD44" s="334" t="str">
        <f t="shared" si="20"/>
        <v xml:space="preserve"> </v>
      </c>
      <c r="AE44" s="334" t="str">
        <f t="shared" si="21"/>
        <v xml:space="preserve"> </v>
      </c>
      <c r="AF44" s="334">
        <f t="shared" si="14"/>
        <v>0</v>
      </c>
      <c r="AG44" s="334">
        <f t="shared" si="22"/>
        <v>-4</v>
      </c>
      <c r="AH44" s="334" t="b">
        <f t="shared" si="23"/>
        <v>0</v>
      </c>
      <c r="AI44" s="143"/>
      <c r="AJ44" s="334">
        <f t="shared" si="24"/>
        <v>0</v>
      </c>
      <c r="AK44" s="334">
        <f t="shared" si="25"/>
        <v>-4</v>
      </c>
      <c r="AL44" s="334" t="b">
        <f t="shared" si="26"/>
        <v>0</v>
      </c>
      <c r="AM44" s="295" t="str">
        <f t="shared" si="16"/>
        <v xml:space="preserve"> </v>
      </c>
      <c r="AN44" s="296" t="str">
        <f t="shared" si="17"/>
        <v>N/A</v>
      </c>
      <c r="AO44" s="199"/>
      <c r="AP44" s="199"/>
      <c r="AQ44" s="199"/>
      <c r="BN44" s="44"/>
    </row>
    <row r="45" spans="1:66" ht="34.5" customHeight="1" x14ac:dyDescent="0.25">
      <c r="A45" s="46"/>
      <c r="B45" s="143"/>
      <c r="C45" s="978"/>
      <c r="D45" s="979"/>
      <c r="E45" s="293"/>
      <c r="F45" s="279"/>
      <c r="G45" s="334">
        <f t="shared" si="27"/>
        <v>0</v>
      </c>
      <c r="H45" s="143"/>
      <c r="I45" s="143"/>
      <c r="J45" s="143"/>
      <c r="K45" s="254"/>
      <c r="L45" s="455"/>
      <c r="M45" s="327"/>
      <c r="N45" s="412"/>
      <c r="O45" s="254"/>
      <c r="P45" s="143"/>
      <c r="Q45" s="279"/>
      <c r="R45" s="334">
        <f t="shared" si="9"/>
        <v>1900</v>
      </c>
      <c r="S45" s="411">
        <f t="shared" si="10"/>
        <v>0</v>
      </c>
      <c r="T45" s="143"/>
      <c r="U45" s="143"/>
      <c r="V45" s="334">
        <f t="shared" si="11"/>
        <v>0</v>
      </c>
      <c r="W45" s="143"/>
      <c r="X45" s="143"/>
      <c r="Y45" s="423"/>
      <c r="Z45" s="334" t="str">
        <f t="shared" si="12"/>
        <v>NO OBLIGATORIA</v>
      </c>
      <c r="AA45" s="334" t="str">
        <f t="shared" si="28"/>
        <v xml:space="preserve"> </v>
      </c>
      <c r="AB45" s="334" t="str">
        <f t="shared" si="29"/>
        <v xml:space="preserve"> </v>
      </c>
      <c r="AC45" s="334" t="str">
        <f t="shared" si="19"/>
        <v xml:space="preserve"> </v>
      </c>
      <c r="AD45" s="334" t="str">
        <f t="shared" si="20"/>
        <v xml:space="preserve"> </v>
      </c>
      <c r="AE45" s="334" t="str">
        <f t="shared" si="21"/>
        <v xml:space="preserve"> </v>
      </c>
      <c r="AF45" s="334">
        <f t="shared" si="14"/>
        <v>0</v>
      </c>
      <c r="AG45" s="334">
        <f t="shared" si="22"/>
        <v>-4</v>
      </c>
      <c r="AH45" s="334" t="b">
        <f t="shared" si="23"/>
        <v>0</v>
      </c>
      <c r="AI45" s="143"/>
      <c r="AJ45" s="334">
        <f t="shared" si="24"/>
        <v>0</v>
      </c>
      <c r="AK45" s="334">
        <f t="shared" si="25"/>
        <v>-4</v>
      </c>
      <c r="AL45" s="334" t="b">
        <f t="shared" si="26"/>
        <v>0</v>
      </c>
      <c r="AM45" s="295" t="str">
        <f t="shared" si="16"/>
        <v xml:space="preserve"> </v>
      </c>
      <c r="AN45" s="296" t="str">
        <f t="shared" si="17"/>
        <v>N/A</v>
      </c>
      <c r="AO45" s="199"/>
      <c r="AP45" s="199"/>
      <c r="AQ45" s="199"/>
      <c r="BN45" s="44"/>
    </row>
    <row r="46" spans="1:66" ht="34.5" customHeight="1" x14ac:dyDescent="0.25">
      <c r="A46" s="46"/>
      <c r="B46" s="143"/>
      <c r="C46" s="978"/>
      <c r="D46" s="979"/>
      <c r="E46" s="293"/>
      <c r="F46" s="279"/>
      <c r="G46" s="334">
        <f t="shared" si="27"/>
        <v>0</v>
      </c>
      <c r="H46" s="143"/>
      <c r="I46" s="143"/>
      <c r="J46" s="143"/>
      <c r="K46" s="254"/>
      <c r="L46" s="455"/>
      <c r="M46" s="327"/>
      <c r="N46" s="412"/>
      <c r="O46" s="254"/>
      <c r="P46" s="143"/>
      <c r="Q46" s="279"/>
      <c r="R46" s="334">
        <f t="shared" si="9"/>
        <v>1900</v>
      </c>
      <c r="S46" s="411">
        <f t="shared" si="10"/>
        <v>0</v>
      </c>
      <c r="T46" s="143"/>
      <c r="U46" s="143"/>
      <c r="V46" s="334">
        <f t="shared" si="11"/>
        <v>0</v>
      </c>
      <c r="W46" s="143"/>
      <c r="X46" s="143"/>
      <c r="Y46" s="423"/>
      <c r="Z46" s="334" t="str">
        <f t="shared" si="12"/>
        <v>NO OBLIGATORIA</v>
      </c>
      <c r="AA46" s="334" t="str">
        <f t="shared" si="28"/>
        <v xml:space="preserve"> </v>
      </c>
      <c r="AB46" s="334" t="str">
        <f t="shared" si="29"/>
        <v xml:space="preserve"> </v>
      </c>
      <c r="AC46" s="334" t="str">
        <f t="shared" si="19"/>
        <v xml:space="preserve"> </v>
      </c>
      <c r="AD46" s="334" t="str">
        <f t="shared" si="20"/>
        <v xml:space="preserve"> </v>
      </c>
      <c r="AE46" s="334" t="str">
        <f t="shared" si="21"/>
        <v xml:space="preserve"> </v>
      </c>
      <c r="AF46" s="334">
        <f t="shared" si="14"/>
        <v>0</v>
      </c>
      <c r="AG46" s="334">
        <f t="shared" si="22"/>
        <v>-4</v>
      </c>
      <c r="AH46" s="334" t="b">
        <f t="shared" si="23"/>
        <v>0</v>
      </c>
      <c r="AI46" s="143"/>
      <c r="AJ46" s="334">
        <f t="shared" si="24"/>
        <v>0</v>
      </c>
      <c r="AK46" s="334">
        <f t="shared" si="25"/>
        <v>-4</v>
      </c>
      <c r="AL46" s="334" t="b">
        <f t="shared" si="26"/>
        <v>0</v>
      </c>
      <c r="AM46" s="295" t="str">
        <f t="shared" si="16"/>
        <v xml:space="preserve"> </v>
      </c>
      <c r="AN46" s="296" t="str">
        <f t="shared" si="17"/>
        <v>N/A</v>
      </c>
      <c r="AO46" s="199"/>
      <c r="AP46" s="199"/>
      <c r="AQ46" s="199"/>
      <c r="BN46" s="44"/>
    </row>
    <row r="47" spans="1:66" ht="34.5" customHeight="1" x14ac:dyDescent="0.25">
      <c r="A47" s="46"/>
      <c r="B47" s="143"/>
      <c r="C47" s="978"/>
      <c r="D47" s="979"/>
      <c r="E47" s="293"/>
      <c r="F47" s="279"/>
      <c r="G47" s="334">
        <f t="shared" si="27"/>
        <v>0</v>
      </c>
      <c r="H47" s="143"/>
      <c r="I47" s="143"/>
      <c r="J47" s="143"/>
      <c r="K47" s="254"/>
      <c r="L47" s="455"/>
      <c r="M47" s="327"/>
      <c r="N47" s="412"/>
      <c r="O47" s="254"/>
      <c r="P47" s="143"/>
      <c r="Q47" s="279"/>
      <c r="R47" s="334">
        <f t="shared" si="9"/>
        <v>1900</v>
      </c>
      <c r="S47" s="411">
        <f t="shared" si="10"/>
        <v>0</v>
      </c>
      <c r="T47" s="143"/>
      <c r="U47" s="143"/>
      <c r="V47" s="334">
        <f t="shared" si="11"/>
        <v>0</v>
      </c>
      <c r="W47" s="143"/>
      <c r="X47" s="143"/>
      <c r="Y47" s="423"/>
      <c r="Z47" s="334" t="str">
        <f t="shared" si="12"/>
        <v>NO OBLIGATORIA</v>
      </c>
      <c r="AA47" s="334" t="str">
        <f t="shared" si="28"/>
        <v xml:space="preserve"> </v>
      </c>
      <c r="AB47" s="334" t="str">
        <f t="shared" si="29"/>
        <v xml:space="preserve"> </v>
      </c>
      <c r="AC47" s="334" t="str">
        <f t="shared" si="19"/>
        <v xml:space="preserve"> </v>
      </c>
      <c r="AD47" s="334" t="str">
        <f t="shared" si="20"/>
        <v xml:space="preserve"> </v>
      </c>
      <c r="AE47" s="334" t="str">
        <f t="shared" si="21"/>
        <v xml:space="preserve"> </v>
      </c>
      <c r="AF47" s="334">
        <f t="shared" si="14"/>
        <v>0</v>
      </c>
      <c r="AG47" s="334">
        <f t="shared" si="22"/>
        <v>-4</v>
      </c>
      <c r="AH47" s="334" t="b">
        <f t="shared" si="23"/>
        <v>0</v>
      </c>
      <c r="AI47" s="143"/>
      <c r="AJ47" s="334">
        <f t="shared" si="24"/>
        <v>0</v>
      </c>
      <c r="AK47" s="334">
        <f t="shared" si="25"/>
        <v>-4</v>
      </c>
      <c r="AL47" s="334" t="b">
        <f t="shared" si="26"/>
        <v>0</v>
      </c>
      <c r="AM47" s="295" t="str">
        <f t="shared" si="16"/>
        <v xml:space="preserve"> </v>
      </c>
      <c r="AN47" s="296" t="str">
        <f t="shared" si="17"/>
        <v>N/A</v>
      </c>
      <c r="AO47" s="199"/>
      <c r="AP47" s="199"/>
      <c r="AQ47" s="199"/>
      <c r="BN47" s="44"/>
    </row>
    <row r="48" spans="1:66" ht="34.5" customHeight="1" x14ac:dyDescent="0.25">
      <c r="A48" s="46"/>
      <c r="B48" s="143"/>
      <c r="C48" s="978"/>
      <c r="D48" s="979"/>
      <c r="E48" s="293"/>
      <c r="F48" s="279"/>
      <c r="G48" s="334">
        <f t="shared" si="27"/>
        <v>0</v>
      </c>
      <c r="H48" s="143"/>
      <c r="I48" s="143"/>
      <c r="J48" s="143"/>
      <c r="K48" s="254"/>
      <c r="L48" s="455"/>
      <c r="M48" s="327"/>
      <c r="N48" s="412"/>
      <c r="O48" s="254"/>
      <c r="P48" s="143"/>
      <c r="Q48" s="279"/>
      <c r="R48" s="334">
        <f t="shared" si="9"/>
        <v>1900</v>
      </c>
      <c r="S48" s="411">
        <f t="shared" si="10"/>
        <v>0</v>
      </c>
      <c r="T48" s="143"/>
      <c r="U48" s="143"/>
      <c r="V48" s="334">
        <f t="shared" si="11"/>
        <v>0</v>
      </c>
      <c r="W48" s="143"/>
      <c r="X48" s="143"/>
      <c r="Y48" s="423"/>
      <c r="Z48" s="334" t="str">
        <f t="shared" si="12"/>
        <v>NO OBLIGATORIA</v>
      </c>
      <c r="AA48" s="334" t="str">
        <f t="shared" si="28"/>
        <v xml:space="preserve"> </v>
      </c>
      <c r="AB48" s="334" t="str">
        <f t="shared" si="29"/>
        <v xml:space="preserve"> </v>
      </c>
      <c r="AC48" s="334" t="str">
        <f t="shared" si="19"/>
        <v xml:space="preserve"> </v>
      </c>
      <c r="AD48" s="334" t="str">
        <f t="shared" si="20"/>
        <v xml:space="preserve"> </v>
      </c>
      <c r="AE48" s="334" t="str">
        <f t="shared" si="21"/>
        <v xml:space="preserve"> </v>
      </c>
      <c r="AF48" s="334">
        <f t="shared" si="14"/>
        <v>0</v>
      </c>
      <c r="AG48" s="334">
        <f t="shared" si="22"/>
        <v>-4</v>
      </c>
      <c r="AH48" s="334" t="b">
        <f t="shared" si="23"/>
        <v>0</v>
      </c>
      <c r="AI48" s="143"/>
      <c r="AJ48" s="334">
        <f t="shared" si="24"/>
        <v>0</v>
      </c>
      <c r="AK48" s="334">
        <f t="shared" si="25"/>
        <v>-4</v>
      </c>
      <c r="AL48" s="334" t="b">
        <f t="shared" si="26"/>
        <v>0</v>
      </c>
      <c r="AM48" s="295" t="str">
        <f t="shared" si="16"/>
        <v xml:space="preserve"> </v>
      </c>
      <c r="AN48" s="296" t="str">
        <f t="shared" si="17"/>
        <v>N/A</v>
      </c>
      <c r="AO48" s="199"/>
      <c r="AP48" s="199"/>
      <c r="AQ48" s="199"/>
      <c r="BN48" s="44"/>
    </row>
    <row r="49" spans="1:66" ht="34.5" customHeight="1" x14ac:dyDescent="0.25">
      <c r="A49" s="46"/>
      <c r="B49" s="143"/>
      <c r="C49" s="978"/>
      <c r="D49" s="979"/>
      <c r="E49" s="293"/>
      <c r="F49" s="279"/>
      <c r="G49" s="334">
        <f t="shared" si="27"/>
        <v>0</v>
      </c>
      <c r="H49" s="143"/>
      <c r="I49" s="143"/>
      <c r="J49" s="143"/>
      <c r="K49" s="254"/>
      <c r="L49" s="455"/>
      <c r="M49" s="327"/>
      <c r="N49" s="412"/>
      <c r="O49" s="254"/>
      <c r="P49" s="143"/>
      <c r="Q49" s="279"/>
      <c r="R49" s="334">
        <f t="shared" si="9"/>
        <v>1900</v>
      </c>
      <c r="S49" s="411">
        <f t="shared" si="10"/>
        <v>0</v>
      </c>
      <c r="T49" s="143"/>
      <c r="U49" s="143"/>
      <c r="V49" s="334">
        <f t="shared" si="11"/>
        <v>0</v>
      </c>
      <c r="W49" s="143"/>
      <c r="X49" s="143"/>
      <c r="Y49" s="423"/>
      <c r="Z49" s="334" t="str">
        <f t="shared" si="12"/>
        <v>NO OBLIGATORIA</v>
      </c>
      <c r="AA49" s="334" t="str">
        <f t="shared" si="28"/>
        <v xml:space="preserve"> </v>
      </c>
      <c r="AB49" s="334" t="str">
        <f t="shared" si="29"/>
        <v xml:space="preserve"> </v>
      </c>
      <c r="AC49" s="334" t="str">
        <f t="shared" si="19"/>
        <v xml:space="preserve"> </v>
      </c>
      <c r="AD49" s="334" t="str">
        <f t="shared" si="20"/>
        <v xml:space="preserve"> </v>
      </c>
      <c r="AE49" s="334" t="str">
        <f t="shared" si="21"/>
        <v xml:space="preserve"> </v>
      </c>
      <c r="AF49" s="334">
        <f t="shared" si="14"/>
        <v>0</v>
      </c>
      <c r="AG49" s="334">
        <f t="shared" si="22"/>
        <v>-4</v>
      </c>
      <c r="AH49" s="334" t="b">
        <f t="shared" si="23"/>
        <v>0</v>
      </c>
      <c r="AI49" s="143"/>
      <c r="AJ49" s="334">
        <f t="shared" si="24"/>
        <v>0</v>
      </c>
      <c r="AK49" s="334">
        <f t="shared" si="25"/>
        <v>-4</v>
      </c>
      <c r="AL49" s="334" t="b">
        <f t="shared" si="26"/>
        <v>0</v>
      </c>
      <c r="AM49" s="295" t="str">
        <f t="shared" si="16"/>
        <v xml:space="preserve"> </v>
      </c>
      <c r="AN49" s="296" t="str">
        <f t="shared" si="17"/>
        <v>N/A</v>
      </c>
      <c r="AO49" s="199"/>
      <c r="AP49" s="199"/>
      <c r="AQ49" s="199"/>
      <c r="BN49" s="44"/>
    </row>
    <row r="50" spans="1:66" ht="34.5" customHeight="1" x14ac:dyDescent="0.25">
      <c r="A50" s="46"/>
      <c r="B50" s="143"/>
      <c r="C50" s="978"/>
      <c r="D50" s="979"/>
      <c r="E50" s="293"/>
      <c r="F50" s="279"/>
      <c r="G50" s="334">
        <f t="shared" si="27"/>
        <v>0</v>
      </c>
      <c r="H50" s="143"/>
      <c r="I50" s="143"/>
      <c r="J50" s="143"/>
      <c r="K50" s="254"/>
      <c r="L50" s="455"/>
      <c r="M50" s="327"/>
      <c r="N50" s="412"/>
      <c r="O50" s="254"/>
      <c r="P50" s="143"/>
      <c r="Q50" s="279"/>
      <c r="R50" s="334">
        <f t="shared" si="9"/>
        <v>1900</v>
      </c>
      <c r="S50" s="411">
        <f t="shared" si="10"/>
        <v>0</v>
      </c>
      <c r="T50" s="143"/>
      <c r="U50" s="143"/>
      <c r="V50" s="334">
        <f t="shared" si="11"/>
        <v>0</v>
      </c>
      <c r="W50" s="143"/>
      <c r="X50" s="143"/>
      <c r="Y50" s="423"/>
      <c r="Z50" s="334" t="str">
        <f t="shared" si="12"/>
        <v>NO OBLIGATORIA</v>
      </c>
      <c r="AA50" s="334" t="str">
        <f t="shared" si="28"/>
        <v xml:space="preserve"> </v>
      </c>
      <c r="AB50" s="334" t="str">
        <f t="shared" si="29"/>
        <v xml:space="preserve"> </v>
      </c>
      <c r="AC50" s="334" t="str">
        <f t="shared" si="19"/>
        <v xml:space="preserve"> </v>
      </c>
      <c r="AD50" s="334" t="str">
        <f t="shared" si="20"/>
        <v xml:space="preserve"> </v>
      </c>
      <c r="AE50" s="334" t="str">
        <f t="shared" si="21"/>
        <v xml:space="preserve"> </v>
      </c>
      <c r="AF50" s="334">
        <f t="shared" si="14"/>
        <v>0</v>
      </c>
      <c r="AG50" s="334">
        <f t="shared" si="22"/>
        <v>-4</v>
      </c>
      <c r="AH50" s="334" t="b">
        <f t="shared" si="23"/>
        <v>0</v>
      </c>
      <c r="AI50" s="143"/>
      <c r="AJ50" s="334">
        <f t="shared" si="24"/>
        <v>0</v>
      </c>
      <c r="AK50" s="334">
        <f t="shared" si="25"/>
        <v>-4</v>
      </c>
      <c r="AL50" s="334" t="b">
        <f t="shared" si="26"/>
        <v>0</v>
      </c>
      <c r="AM50" s="295" t="str">
        <f t="shared" si="16"/>
        <v xml:space="preserve"> </v>
      </c>
      <c r="AN50" s="296" t="str">
        <f t="shared" si="17"/>
        <v>N/A</v>
      </c>
      <c r="AO50" s="199"/>
      <c r="AP50" s="199"/>
      <c r="AQ50" s="199"/>
      <c r="BN50" s="44"/>
    </row>
    <row r="51" spans="1:66" ht="34.5" customHeight="1" x14ac:dyDescent="0.25">
      <c r="A51" s="46"/>
      <c r="B51" s="143"/>
      <c r="C51" s="978"/>
      <c r="D51" s="979"/>
      <c r="E51" s="293"/>
      <c r="F51" s="279"/>
      <c r="G51" s="334">
        <f t="shared" si="27"/>
        <v>0</v>
      </c>
      <c r="H51" s="143"/>
      <c r="I51" s="143"/>
      <c r="J51" s="143"/>
      <c r="K51" s="254"/>
      <c r="L51" s="455"/>
      <c r="M51" s="327"/>
      <c r="N51" s="412"/>
      <c r="O51" s="254"/>
      <c r="P51" s="143"/>
      <c r="Q51" s="279"/>
      <c r="R51" s="334">
        <f t="shared" si="9"/>
        <v>1900</v>
      </c>
      <c r="S51" s="411">
        <f t="shared" si="10"/>
        <v>0</v>
      </c>
      <c r="T51" s="143"/>
      <c r="U51" s="143"/>
      <c r="V51" s="334">
        <f t="shared" si="11"/>
        <v>0</v>
      </c>
      <c r="W51" s="143"/>
      <c r="X51" s="143"/>
      <c r="Y51" s="423"/>
      <c r="Z51" s="334" t="str">
        <f t="shared" si="12"/>
        <v>NO OBLIGATORIA</v>
      </c>
      <c r="AA51" s="334" t="str">
        <f t="shared" si="28"/>
        <v xml:space="preserve"> </v>
      </c>
      <c r="AB51" s="334" t="str">
        <f t="shared" si="29"/>
        <v xml:space="preserve"> </v>
      </c>
      <c r="AC51" s="334" t="str">
        <f t="shared" si="19"/>
        <v xml:space="preserve"> </v>
      </c>
      <c r="AD51" s="334" t="str">
        <f t="shared" si="20"/>
        <v xml:space="preserve"> </v>
      </c>
      <c r="AE51" s="334" t="str">
        <f t="shared" si="21"/>
        <v xml:space="preserve"> </v>
      </c>
      <c r="AF51" s="334">
        <f t="shared" si="14"/>
        <v>0</v>
      </c>
      <c r="AG51" s="334">
        <f t="shared" si="22"/>
        <v>-4</v>
      </c>
      <c r="AH51" s="334" t="b">
        <f t="shared" si="23"/>
        <v>0</v>
      </c>
      <c r="AI51" s="143"/>
      <c r="AJ51" s="334">
        <f t="shared" si="24"/>
        <v>0</v>
      </c>
      <c r="AK51" s="334">
        <f t="shared" si="25"/>
        <v>-4</v>
      </c>
      <c r="AL51" s="334" t="b">
        <f t="shared" si="26"/>
        <v>0</v>
      </c>
      <c r="AM51" s="295" t="str">
        <f t="shared" si="16"/>
        <v xml:space="preserve"> </v>
      </c>
      <c r="AN51" s="296" t="str">
        <f t="shared" si="17"/>
        <v>N/A</v>
      </c>
      <c r="AO51" s="199"/>
      <c r="AP51" s="199"/>
      <c r="AQ51" s="199"/>
      <c r="BN51" s="44"/>
    </row>
    <row r="52" spans="1:66" ht="34.5" customHeight="1" x14ac:dyDescent="0.25">
      <c r="A52" s="46"/>
      <c r="B52" s="143"/>
      <c r="C52" s="978"/>
      <c r="D52" s="979"/>
      <c r="E52" s="293"/>
      <c r="F52" s="279"/>
      <c r="G52" s="334">
        <f t="shared" si="27"/>
        <v>0</v>
      </c>
      <c r="H52" s="143"/>
      <c r="I52" s="143"/>
      <c r="J52" s="143"/>
      <c r="K52" s="254"/>
      <c r="L52" s="455"/>
      <c r="M52" s="327"/>
      <c r="N52" s="412"/>
      <c r="O52" s="254"/>
      <c r="P52" s="143"/>
      <c r="Q52" s="279"/>
      <c r="R52" s="334">
        <f t="shared" si="9"/>
        <v>1900</v>
      </c>
      <c r="S52" s="411">
        <f t="shared" si="10"/>
        <v>0</v>
      </c>
      <c r="T52" s="143"/>
      <c r="U52" s="143"/>
      <c r="V52" s="334">
        <f t="shared" si="11"/>
        <v>0</v>
      </c>
      <c r="W52" s="143"/>
      <c r="X52" s="143"/>
      <c r="Y52" s="423"/>
      <c r="Z52" s="334" t="str">
        <f t="shared" si="12"/>
        <v>NO OBLIGATORIA</v>
      </c>
      <c r="AA52" s="334" t="str">
        <f t="shared" si="28"/>
        <v xml:space="preserve"> </v>
      </c>
      <c r="AB52" s="334" t="str">
        <f t="shared" si="29"/>
        <v xml:space="preserve"> </v>
      </c>
      <c r="AC52" s="334" t="str">
        <f t="shared" si="19"/>
        <v xml:space="preserve"> </v>
      </c>
      <c r="AD52" s="334" t="str">
        <f t="shared" si="20"/>
        <v xml:space="preserve"> </v>
      </c>
      <c r="AE52" s="334" t="str">
        <f t="shared" si="21"/>
        <v xml:space="preserve"> </v>
      </c>
      <c r="AF52" s="334">
        <f t="shared" si="14"/>
        <v>0</v>
      </c>
      <c r="AG52" s="334">
        <f t="shared" si="22"/>
        <v>-4</v>
      </c>
      <c r="AH52" s="334" t="b">
        <f t="shared" si="23"/>
        <v>0</v>
      </c>
      <c r="AI52" s="143"/>
      <c r="AJ52" s="334">
        <f t="shared" si="24"/>
        <v>0</v>
      </c>
      <c r="AK52" s="334">
        <f t="shared" si="25"/>
        <v>-4</v>
      </c>
      <c r="AL52" s="334" t="b">
        <f t="shared" si="26"/>
        <v>0</v>
      </c>
      <c r="AM52" s="295" t="str">
        <f t="shared" si="16"/>
        <v xml:space="preserve"> </v>
      </c>
      <c r="AN52" s="296" t="str">
        <f t="shared" si="17"/>
        <v>N/A</v>
      </c>
      <c r="AO52" s="199"/>
      <c r="AP52" s="199"/>
      <c r="AQ52" s="199"/>
      <c r="BN52" s="44"/>
    </row>
    <row r="53" spans="1:66" ht="34.5" customHeight="1" x14ac:dyDescent="0.25">
      <c r="A53" s="46"/>
      <c r="B53" s="143"/>
      <c r="C53" s="978"/>
      <c r="D53" s="979"/>
      <c r="E53" s="293"/>
      <c r="F53" s="279"/>
      <c r="G53" s="334">
        <f t="shared" si="27"/>
        <v>0</v>
      </c>
      <c r="H53" s="143"/>
      <c r="I53" s="143"/>
      <c r="J53" s="143"/>
      <c r="K53" s="254"/>
      <c r="L53" s="455"/>
      <c r="M53" s="327"/>
      <c r="N53" s="412"/>
      <c r="O53" s="254"/>
      <c r="P53" s="143"/>
      <c r="Q53" s="279"/>
      <c r="R53" s="334">
        <f t="shared" si="9"/>
        <v>1900</v>
      </c>
      <c r="S53" s="411">
        <f t="shared" si="10"/>
        <v>0</v>
      </c>
      <c r="T53" s="143"/>
      <c r="U53" s="143"/>
      <c r="V53" s="334">
        <f t="shared" si="11"/>
        <v>0</v>
      </c>
      <c r="W53" s="143"/>
      <c r="X53" s="143"/>
      <c r="Y53" s="423"/>
      <c r="Z53" s="334" t="str">
        <f t="shared" si="12"/>
        <v>NO OBLIGATORIA</v>
      </c>
      <c r="AA53" s="334" t="str">
        <f t="shared" si="28"/>
        <v xml:space="preserve"> </v>
      </c>
      <c r="AB53" s="334" t="str">
        <f t="shared" si="29"/>
        <v xml:space="preserve"> </v>
      </c>
      <c r="AC53" s="334" t="str">
        <f t="shared" si="19"/>
        <v xml:space="preserve"> </v>
      </c>
      <c r="AD53" s="334" t="str">
        <f t="shared" si="20"/>
        <v xml:space="preserve"> </v>
      </c>
      <c r="AE53" s="334" t="str">
        <f t="shared" si="21"/>
        <v xml:space="preserve"> </v>
      </c>
      <c r="AF53" s="334">
        <f t="shared" si="14"/>
        <v>0</v>
      </c>
      <c r="AG53" s="334">
        <f t="shared" si="22"/>
        <v>-4</v>
      </c>
      <c r="AH53" s="334" t="b">
        <f t="shared" si="23"/>
        <v>0</v>
      </c>
      <c r="AI53" s="143"/>
      <c r="AJ53" s="334">
        <f t="shared" si="24"/>
        <v>0</v>
      </c>
      <c r="AK53" s="334">
        <f t="shared" si="25"/>
        <v>-4</v>
      </c>
      <c r="AL53" s="334" t="b">
        <f t="shared" si="26"/>
        <v>0</v>
      </c>
      <c r="AM53" s="295" t="str">
        <f t="shared" si="16"/>
        <v xml:space="preserve"> </v>
      </c>
      <c r="AN53" s="296" t="str">
        <f t="shared" si="17"/>
        <v>N/A</v>
      </c>
      <c r="AO53" s="199"/>
      <c r="AP53" s="199"/>
      <c r="AQ53" s="199"/>
      <c r="BN53" s="44"/>
    </row>
    <row r="54" spans="1:66" ht="34.5" customHeight="1" x14ac:dyDescent="0.25">
      <c r="A54" s="46"/>
      <c r="B54" s="143"/>
      <c r="C54" s="978"/>
      <c r="D54" s="979"/>
      <c r="E54" s="293"/>
      <c r="F54" s="279"/>
      <c r="G54" s="334">
        <f t="shared" si="27"/>
        <v>0</v>
      </c>
      <c r="H54" s="143"/>
      <c r="I54" s="143"/>
      <c r="J54" s="143"/>
      <c r="K54" s="254"/>
      <c r="L54" s="455"/>
      <c r="M54" s="327"/>
      <c r="N54" s="412"/>
      <c r="O54" s="254"/>
      <c r="P54" s="143"/>
      <c r="Q54" s="279"/>
      <c r="R54" s="334">
        <f t="shared" si="9"/>
        <v>1900</v>
      </c>
      <c r="S54" s="411">
        <f t="shared" si="10"/>
        <v>0</v>
      </c>
      <c r="T54" s="143"/>
      <c r="U54" s="143"/>
      <c r="V54" s="334">
        <f t="shared" si="11"/>
        <v>0</v>
      </c>
      <c r="W54" s="143"/>
      <c r="X54" s="143"/>
      <c r="Y54" s="423"/>
      <c r="Z54" s="334" t="str">
        <f t="shared" si="12"/>
        <v>NO OBLIGATORIA</v>
      </c>
      <c r="AA54" s="334" t="str">
        <f t="shared" si="28"/>
        <v xml:space="preserve"> </v>
      </c>
      <c r="AB54" s="334" t="str">
        <f t="shared" si="29"/>
        <v xml:space="preserve"> </v>
      </c>
      <c r="AC54" s="334" t="str">
        <f t="shared" si="19"/>
        <v xml:space="preserve"> </v>
      </c>
      <c r="AD54" s="334" t="str">
        <f t="shared" si="20"/>
        <v xml:space="preserve"> </v>
      </c>
      <c r="AE54" s="334" t="str">
        <f t="shared" si="21"/>
        <v xml:space="preserve"> </v>
      </c>
      <c r="AF54" s="334">
        <f t="shared" si="14"/>
        <v>0</v>
      </c>
      <c r="AG54" s="334">
        <f t="shared" si="22"/>
        <v>-4</v>
      </c>
      <c r="AH54" s="334" t="b">
        <f t="shared" si="23"/>
        <v>0</v>
      </c>
      <c r="AI54" s="143"/>
      <c r="AJ54" s="334">
        <f t="shared" si="24"/>
        <v>0</v>
      </c>
      <c r="AK54" s="334">
        <f t="shared" si="25"/>
        <v>-4</v>
      </c>
      <c r="AL54" s="334" t="b">
        <f t="shared" si="26"/>
        <v>0</v>
      </c>
      <c r="AM54" s="295" t="str">
        <f t="shared" si="16"/>
        <v xml:space="preserve"> </v>
      </c>
      <c r="AN54" s="296" t="str">
        <f t="shared" si="17"/>
        <v>N/A</v>
      </c>
      <c r="AO54" s="199"/>
      <c r="AP54" s="199"/>
      <c r="AQ54" s="199"/>
      <c r="BN54" s="44"/>
    </row>
    <row r="55" spans="1:66" ht="34.5" customHeight="1" x14ac:dyDescent="0.25">
      <c r="A55" s="46"/>
      <c r="B55" s="143"/>
      <c r="C55" s="978"/>
      <c r="D55" s="979"/>
      <c r="E55" s="293"/>
      <c r="F55" s="279"/>
      <c r="G55" s="334">
        <f t="shared" si="27"/>
        <v>0</v>
      </c>
      <c r="H55" s="143"/>
      <c r="I55" s="143"/>
      <c r="J55" s="143"/>
      <c r="K55" s="254"/>
      <c r="L55" s="455"/>
      <c r="M55" s="327"/>
      <c r="N55" s="412"/>
      <c r="O55" s="254"/>
      <c r="P55" s="143"/>
      <c r="Q55" s="279"/>
      <c r="R55" s="334">
        <f t="shared" si="9"/>
        <v>1900</v>
      </c>
      <c r="S55" s="411">
        <f t="shared" si="10"/>
        <v>0</v>
      </c>
      <c r="T55" s="143"/>
      <c r="U55" s="143"/>
      <c r="V55" s="334">
        <f t="shared" si="11"/>
        <v>0</v>
      </c>
      <c r="W55" s="143"/>
      <c r="X55" s="143"/>
      <c r="Y55" s="423"/>
      <c r="Z55" s="334" t="str">
        <f t="shared" si="12"/>
        <v>NO OBLIGATORIA</v>
      </c>
      <c r="AA55" s="334" t="str">
        <f t="shared" si="28"/>
        <v xml:space="preserve"> </v>
      </c>
      <c r="AB55" s="334" t="str">
        <f t="shared" si="29"/>
        <v xml:space="preserve"> </v>
      </c>
      <c r="AC55" s="334" t="str">
        <f t="shared" si="19"/>
        <v xml:space="preserve"> </v>
      </c>
      <c r="AD55" s="334" t="str">
        <f t="shared" si="20"/>
        <v xml:space="preserve"> </v>
      </c>
      <c r="AE55" s="334" t="str">
        <f t="shared" si="21"/>
        <v xml:space="preserve"> </v>
      </c>
      <c r="AF55" s="334">
        <f t="shared" si="14"/>
        <v>0</v>
      </c>
      <c r="AG55" s="334">
        <f t="shared" si="22"/>
        <v>-4</v>
      </c>
      <c r="AH55" s="334" t="b">
        <f t="shared" si="23"/>
        <v>0</v>
      </c>
      <c r="AI55" s="143"/>
      <c r="AJ55" s="334">
        <f t="shared" si="24"/>
        <v>0</v>
      </c>
      <c r="AK55" s="334">
        <f t="shared" si="25"/>
        <v>-4</v>
      </c>
      <c r="AL55" s="334" t="b">
        <f t="shared" si="26"/>
        <v>0</v>
      </c>
      <c r="AM55" s="295" t="str">
        <f t="shared" si="16"/>
        <v xml:space="preserve"> </v>
      </c>
      <c r="AN55" s="296" t="str">
        <f t="shared" si="17"/>
        <v>N/A</v>
      </c>
      <c r="AO55" s="199"/>
      <c r="AP55" s="199"/>
      <c r="AQ55" s="199"/>
      <c r="BN55" s="44"/>
    </row>
    <row r="56" spans="1:66" ht="34.5" customHeight="1" x14ac:dyDescent="0.25">
      <c r="A56" s="46"/>
      <c r="B56" s="143"/>
      <c r="C56" s="978"/>
      <c r="D56" s="979"/>
      <c r="E56" s="293"/>
      <c r="F56" s="279"/>
      <c r="G56" s="334">
        <f t="shared" si="27"/>
        <v>0</v>
      </c>
      <c r="H56" s="143"/>
      <c r="I56" s="143"/>
      <c r="J56" s="143"/>
      <c r="K56" s="254"/>
      <c r="L56" s="455"/>
      <c r="M56" s="327"/>
      <c r="N56" s="412"/>
      <c r="O56" s="254"/>
      <c r="P56" s="143"/>
      <c r="Q56" s="279"/>
      <c r="R56" s="334">
        <f t="shared" si="9"/>
        <v>1900</v>
      </c>
      <c r="S56" s="411">
        <f t="shared" si="10"/>
        <v>0</v>
      </c>
      <c r="T56" s="143"/>
      <c r="U56" s="143"/>
      <c r="V56" s="334">
        <f t="shared" si="11"/>
        <v>0</v>
      </c>
      <c r="W56" s="143"/>
      <c r="X56" s="143"/>
      <c r="Y56" s="423"/>
      <c r="Z56" s="334" t="str">
        <f t="shared" si="12"/>
        <v>NO OBLIGATORIA</v>
      </c>
      <c r="AA56" s="334" t="str">
        <f t="shared" si="28"/>
        <v xml:space="preserve"> </v>
      </c>
      <c r="AB56" s="334" t="str">
        <f t="shared" si="29"/>
        <v xml:space="preserve"> </v>
      </c>
      <c r="AC56" s="334" t="str">
        <f t="shared" si="19"/>
        <v xml:space="preserve"> </v>
      </c>
      <c r="AD56" s="334" t="str">
        <f t="shared" si="20"/>
        <v xml:space="preserve"> </v>
      </c>
      <c r="AE56" s="334" t="str">
        <f t="shared" si="21"/>
        <v xml:space="preserve"> </v>
      </c>
      <c r="AF56" s="334">
        <f t="shared" si="14"/>
        <v>0</v>
      </c>
      <c r="AG56" s="334">
        <f t="shared" si="22"/>
        <v>-4</v>
      </c>
      <c r="AH56" s="334" t="b">
        <f t="shared" si="23"/>
        <v>0</v>
      </c>
      <c r="AI56" s="143"/>
      <c r="AJ56" s="334">
        <f t="shared" si="24"/>
        <v>0</v>
      </c>
      <c r="AK56" s="334">
        <f t="shared" si="25"/>
        <v>-4</v>
      </c>
      <c r="AL56" s="334" t="b">
        <f t="shared" si="26"/>
        <v>0</v>
      </c>
      <c r="AM56" s="295" t="str">
        <f t="shared" si="16"/>
        <v xml:space="preserve"> </v>
      </c>
      <c r="AN56" s="296" t="str">
        <f t="shared" si="17"/>
        <v>N/A</v>
      </c>
      <c r="AO56" s="199"/>
      <c r="AP56" s="199"/>
      <c r="AQ56" s="199"/>
      <c r="BN56" s="44"/>
    </row>
    <row r="57" spans="1:66" ht="34.5" customHeight="1" x14ac:dyDescent="0.25">
      <c r="A57" s="46"/>
      <c r="B57" s="143"/>
      <c r="C57" s="978"/>
      <c r="D57" s="979"/>
      <c r="E57" s="293"/>
      <c r="F57" s="279"/>
      <c r="G57" s="334">
        <f t="shared" si="27"/>
        <v>0</v>
      </c>
      <c r="H57" s="143"/>
      <c r="I57" s="143"/>
      <c r="J57" s="143"/>
      <c r="K57" s="254"/>
      <c r="L57" s="455"/>
      <c r="M57" s="327"/>
      <c r="N57" s="412"/>
      <c r="O57" s="254"/>
      <c r="P57" s="143"/>
      <c r="Q57" s="279"/>
      <c r="R57" s="334">
        <f t="shared" si="9"/>
        <v>1900</v>
      </c>
      <c r="S57" s="411">
        <f t="shared" si="10"/>
        <v>0</v>
      </c>
      <c r="T57" s="143"/>
      <c r="U57" s="143"/>
      <c r="V57" s="334">
        <f t="shared" si="11"/>
        <v>0</v>
      </c>
      <c r="W57" s="143"/>
      <c r="X57" s="143"/>
      <c r="Y57" s="423"/>
      <c r="Z57" s="334" t="str">
        <f t="shared" si="12"/>
        <v>NO OBLIGATORIA</v>
      </c>
      <c r="AA57" s="334" t="str">
        <f t="shared" si="28"/>
        <v xml:space="preserve"> </v>
      </c>
      <c r="AB57" s="334" t="str">
        <f t="shared" si="29"/>
        <v xml:space="preserve"> </v>
      </c>
      <c r="AC57" s="334" t="str">
        <f t="shared" si="19"/>
        <v xml:space="preserve"> </v>
      </c>
      <c r="AD57" s="334" t="str">
        <f t="shared" si="20"/>
        <v xml:space="preserve"> </v>
      </c>
      <c r="AE57" s="334" t="str">
        <f t="shared" si="21"/>
        <v xml:space="preserve"> </v>
      </c>
      <c r="AF57" s="334">
        <f t="shared" si="14"/>
        <v>0</v>
      </c>
      <c r="AG57" s="334">
        <f t="shared" si="22"/>
        <v>-4</v>
      </c>
      <c r="AH57" s="334" t="b">
        <f t="shared" si="23"/>
        <v>0</v>
      </c>
      <c r="AI57" s="143"/>
      <c r="AJ57" s="334">
        <f t="shared" si="24"/>
        <v>0</v>
      </c>
      <c r="AK57" s="334">
        <f t="shared" si="25"/>
        <v>-4</v>
      </c>
      <c r="AL57" s="334" t="b">
        <f t="shared" si="26"/>
        <v>0</v>
      </c>
      <c r="AM57" s="295" t="str">
        <f t="shared" si="16"/>
        <v xml:space="preserve"> </v>
      </c>
      <c r="AN57" s="296" t="str">
        <f t="shared" si="17"/>
        <v>N/A</v>
      </c>
      <c r="AO57" s="199"/>
      <c r="AP57" s="199"/>
      <c r="AQ57" s="199"/>
      <c r="BN57" s="44"/>
    </row>
    <row r="58" spans="1:66" ht="34.5" customHeight="1" x14ac:dyDescent="0.25">
      <c r="A58" s="46"/>
      <c r="B58" s="143"/>
      <c r="C58" s="978"/>
      <c r="D58" s="979"/>
      <c r="E58" s="293"/>
      <c r="F58" s="279"/>
      <c r="G58" s="334">
        <f t="shared" si="27"/>
        <v>0</v>
      </c>
      <c r="H58" s="143"/>
      <c r="I58" s="143"/>
      <c r="J58" s="143"/>
      <c r="K58" s="254"/>
      <c r="L58" s="455"/>
      <c r="M58" s="327"/>
      <c r="N58" s="412"/>
      <c r="O58" s="254"/>
      <c r="P58" s="143"/>
      <c r="Q58" s="279"/>
      <c r="R58" s="334">
        <f t="shared" si="9"/>
        <v>1900</v>
      </c>
      <c r="S58" s="411">
        <f t="shared" si="10"/>
        <v>0</v>
      </c>
      <c r="T58" s="143"/>
      <c r="U58" s="143"/>
      <c r="V58" s="334">
        <f t="shared" si="11"/>
        <v>0</v>
      </c>
      <c r="W58" s="143"/>
      <c r="X58" s="143"/>
      <c r="Y58" s="423"/>
      <c r="Z58" s="334" t="str">
        <f t="shared" si="12"/>
        <v>NO OBLIGATORIA</v>
      </c>
      <c r="AA58" s="334" t="str">
        <f t="shared" si="28"/>
        <v xml:space="preserve"> </v>
      </c>
      <c r="AB58" s="334" t="str">
        <f t="shared" si="29"/>
        <v xml:space="preserve"> </v>
      </c>
      <c r="AC58" s="334" t="str">
        <f t="shared" si="19"/>
        <v xml:space="preserve"> </v>
      </c>
      <c r="AD58" s="334" t="str">
        <f t="shared" si="20"/>
        <v xml:space="preserve"> </v>
      </c>
      <c r="AE58" s="334" t="str">
        <f t="shared" si="21"/>
        <v xml:space="preserve"> </v>
      </c>
      <c r="AF58" s="334">
        <f t="shared" si="14"/>
        <v>0</v>
      </c>
      <c r="AG58" s="334">
        <f t="shared" si="22"/>
        <v>-4</v>
      </c>
      <c r="AH58" s="334" t="b">
        <f t="shared" si="23"/>
        <v>0</v>
      </c>
      <c r="AI58" s="143"/>
      <c r="AJ58" s="334">
        <f t="shared" si="24"/>
        <v>0</v>
      </c>
      <c r="AK58" s="334">
        <f t="shared" si="25"/>
        <v>-4</v>
      </c>
      <c r="AL58" s="334" t="b">
        <f t="shared" si="26"/>
        <v>0</v>
      </c>
      <c r="AM58" s="295" t="str">
        <f t="shared" si="16"/>
        <v xml:space="preserve"> </v>
      </c>
      <c r="AN58" s="296" t="str">
        <f t="shared" si="17"/>
        <v>N/A</v>
      </c>
      <c r="AO58" s="199"/>
      <c r="AP58" s="199"/>
      <c r="AQ58" s="199"/>
      <c r="BN58" s="44"/>
    </row>
    <row r="59" spans="1:66" ht="34.5" customHeight="1" x14ac:dyDescent="0.25">
      <c r="A59" s="46"/>
      <c r="B59" s="143"/>
      <c r="C59" s="978"/>
      <c r="D59" s="979"/>
      <c r="E59" s="293"/>
      <c r="F59" s="279"/>
      <c r="G59" s="334">
        <f t="shared" si="27"/>
        <v>0</v>
      </c>
      <c r="H59" s="143"/>
      <c r="I59" s="143"/>
      <c r="J59" s="143"/>
      <c r="K59" s="254"/>
      <c r="L59" s="455"/>
      <c r="M59" s="327"/>
      <c r="N59" s="412"/>
      <c r="O59" s="254"/>
      <c r="P59" s="143"/>
      <c r="Q59" s="279"/>
      <c r="R59" s="334">
        <f t="shared" si="9"/>
        <v>1900</v>
      </c>
      <c r="S59" s="411">
        <f t="shared" si="10"/>
        <v>0</v>
      </c>
      <c r="T59" s="143"/>
      <c r="U59" s="143"/>
      <c r="V59" s="334">
        <f t="shared" si="11"/>
        <v>0</v>
      </c>
      <c r="W59" s="143"/>
      <c r="X59" s="143"/>
      <c r="Y59" s="423"/>
      <c r="Z59" s="334" t="str">
        <f t="shared" si="12"/>
        <v>NO OBLIGATORIA</v>
      </c>
      <c r="AA59" s="334" t="str">
        <f t="shared" si="28"/>
        <v xml:space="preserve"> </v>
      </c>
      <c r="AB59" s="334" t="str">
        <f t="shared" si="29"/>
        <v xml:space="preserve"> </v>
      </c>
      <c r="AC59" s="334" t="str">
        <f t="shared" si="19"/>
        <v xml:space="preserve"> </v>
      </c>
      <c r="AD59" s="334" t="str">
        <f t="shared" si="20"/>
        <v xml:space="preserve"> </v>
      </c>
      <c r="AE59" s="334" t="str">
        <f t="shared" si="21"/>
        <v xml:space="preserve"> </v>
      </c>
      <c r="AF59" s="334">
        <f t="shared" si="14"/>
        <v>0</v>
      </c>
      <c r="AG59" s="334">
        <f t="shared" si="22"/>
        <v>-4</v>
      </c>
      <c r="AH59" s="334" t="b">
        <f t="shared" si="23"/>
        <v>0</v>
      </c>
      <c r="AI59" s="143"/>
      <c r="AJ59" s="334">
        <f t="shared" si="24"/>
        <v>0</v>
      </c>
      <c r="AK59" s="334">
        <f t="shared" si="25"/>
        <v>-4</v>
      </c>
      <c r="AL59" s="334" t="b">
        <f t="shared" si="26"/>
        <v>0</v>
      </c>
      <c r="AM59" s="295" t="str">
        <f t="shared" si="16"/>
        <v xml:space="preserve"> </v>
      </c>
      <c r="AN59" s="296" t="str">
        <f t="shared" si="17"/>
        <v>N/A</v>
      </c>
      <c r="AO59" s="199"/>
      <c r="AP59" s="199"/>
      <c r="AQ59" s="199"/>
      <c r="BN59" s="44"/>
    </row>
    <row r="60" spans="1:66" ht="34.5" customHeight="1" x14ac:dyDescent="0.25">
      <c r="A60" s="46"/>
      <c r="B60" s="143"/>
      <c r="C60" s="978"/>
      <c r="D60" s="979"/>
      <c r="E60" s="293"/>
      <c r="F60" s="279"/>
      <c r="G60" s="334">
        <f t="shared" si="27"/>
        <v>0</v>
      </c>
      <c r="H60" s="143"/>
      <c r="I60" s="143"/>
      <c r="J60" s="143"/>
      <c r="K60" s="254"/>
      <c r="L60" s="455"/>
      <c r="M60" s="327"/>
      <c r="N60" s="412"/>
      <c r="O60" s="254"/>
      <c r="P60" s="143"/>
      <c r="Q60" s="279"/>
      <c r="R60" s="334">
        <f t="shared" si="9"/>
        <v>1900</v>
      </c>
      <c r="S60" s="411">
        <f t="shared" si="10"/>
        <v>0</v>
      </c>
      <c r="T60" s="143"/>
      <c r="U60" s="143"/>
      <c r="V60" s="334">
        <f t="shared" si="11"/>
        <v>0</v>
      </c>
      <c r="W60" s="143"/>
      <c r="X60" s="143"/>
      <c r="Y60" s="423"/>
      <c r="Z60" s="334" t="str">
        <f t="shared" si="12"/>
        <v>NO OBLIGATORIA</v>
      </c>
      <c r="AA60" s="334" t="str">
        <f t="shared" si="28"/>
        <v xml:space="preserve"> </v>
      </c>
      <c r="AB60" s="334" t="str">
        <f t="shared" si="29"/>
        <v xml:space="preserve"> </v>
      </c>
      <c r="AC60" s="334" t="str">
        <f t="shared" si="19"/>
        <v xml:space="preserve"> </v>
      </c>
      <c r="AD60" s="334" t="str">
        <f t="shared" si="20"/>
        <v xml:space="preserve"> </v>
      </c>
      <c r="AE60" s="334" t="str">
        <f t="shared" si="21"/>
        <v xml:space="preserve"> </v>
      </c>
      <c r="AF60" s="334">
        <f t="shared" si="14"/>
        <v>0</v>
      </c>
      <c r="AG60" s="334">
        <f t="shared" si="22"/>
        <v>-4</v>
      </c>
      <c r="AH60" s="334" t="b">
        <f t="shared" si="23"/>
        <v>0</v>
      </c>
      <c r="AI60" s="143"/>
      <c r="AJ60" s="334">
        <f t="shared" si="24"/>
        <v>0</v>
      </c>
      <c r="AK60" s="334">
        <f t="shared" si="25"/>
        <v>-4</v>
      </c>
      <c r="AL60" s="334" t="b">
        <f t="shared" si="26"/>
        <v>0</v>
      </c>
      <c r="AM60" s="295" t="str">
        <f t="shared" si="16"/>
        <v xml:space="preserve"> </v>
      </c>
      <c r="AN60" s="296" t="str">
        <f t="shared" si="17"/>
        <v>N/A</v>
      </c>
      <c r="AO60" s="199"/>
      <c r="AP60" s="199"/>
      <c r="AQ60" s="199"/>
      <c r="BN60" s="44"/>
    </row>
    <row r="61" spans="1:66" ht="34.5" customHeight="1" x14ac:dyDescent="0.25">
      <c r="A61" s="46"/>
      <c r="B61" s="143"/>
      <c r="C61" s="978"/>
      <c r="D61" s="979"/>
      <c r="E61" s="293"/>
      <c r="F61" s="279"/>
      <c r="G61" s="334">
        <f t="shared" si="27"/>
        <v>0</v>
      </c>
      <c r="H61" s="143"/>
      <c r="I61" s="143"/>
      <c r="J61" s="143"/>
      <c r="K61" s="254"/>
      <c r="L61" s="455"/>
      <c r="M61" s="327"/>
      <c r="N61" s="412"/>
      <c r="O61" s="254"/>
      <c r="P61" s="143"/>
      <c r="Q61" s="279"/>
      <c r="R61" s="334">
        <f t="shared" si="9"/>
        <v>1900</v>
      </c>
      <c r="S61" s="411">
        <f t="shared" si="10"/>
        <v>0</v>
      </c>
      <c r="T61" s="143"/>
      <c r="U61" s="143"/>
      <c r="V61" s="334">
        <f t="shared" si="11"/>
        <v>0</v>
      </c>
      <c r="W61" s="143"/>
      <c r="X61" s="143"/>
      <c r="Y61" s="423"/>
      <c r="Z61" s="334" t="str">
        <f t="shared" si="12"/>
        <v>NO OBLIGATORIA</v>
      </c>
      <c r="AA61" s="334" t="str">
        <f t="shared" si="28"/>
        <v xml:space="preserve"> </v>
      </c>
      <c r="AB61" s="334" t="str">
        <f t="shared" si="29"/>
        <v xml:space="preserve"> </v>
      </c>
      <c r="AC61" s="334" t="str">
        <f t="shared" si="19"/>
        <v xml:space="preserve"> </v>
      </c>
      <c r="AD61" s="334" t="str">
        <f t="shared" si="20"/>
        <v xml:space="preserve"> </v>
      </c>
      <c r="AE61" s="334" t="str">
        <f t="shared" si="21"/>
        <v xml:space="preserve"> </v>
      </c>
      <c r="AF61" s="334">
        <f t="shared" si="14"/>
        <v>0</v>
      </c>
      <c r="AG61" s="334">
        <f t="shared" si="22"/>
        <v>-4</v>
      </c>
      <c r="AH61" s="334" t="b">
        <f t="shared" si="23"/>
        <v>0</v>
      </c>
      <c r="AI61" s="143"/>
      <c r="AJ61" s="334">
        <f t="shared" si="24"/>
        <v>0</v>
      </c>
      <c r="AK61" s="334">
        <f t="shared" si="25"/>
        <v>-4</v>
      </c>
      <c r="AL61" s="334" t="b">
        <f t="shared" si="26"/>
        <v>0</v>
      </c>
      <c r="AM61" s="295" t="str">
        <f t="shared" si="16"/>
        <v xml:space="preserve"> </v>
      </c>
      <c r="AN61" s="296" t="str">
        <f t="shared" si="17"/>
        <v>N/A</v>
      </c>
      <c r="AO61" s="199"/>
      <c r="AP61" s="199"/>
      <c r="AQ61" s="199"/>
      <c r="BN61" s="44"/>
    </row>
    <row r="62" spans="1:66" ht="34.5" customHeight="1" x14ac:dyDescent="0.25">
      <c r="A62" s="46"/>
      <c r="B62" s="143"/>
      <c r="C62" s="978"/>
      <c r="D62" s="979"/>
      <c r="E62" s="293"/>
      <c r="F62" s="279"/>
      <c r="G62" s="334">
        <f t="shared" si="27"/>
        <v>0</v>
      </c>
      <c r="H62" s="143"/>
      <c r="I62" s="143"/>
      <c r="J62" s="143"/>
      <c r="K62" s="254"/>
      <c r="L62" s="455"/>
      <c r="M62" s="327"/>
      <c r="N62" s="412"/>
      <c r="O62" s="254"/>
      <c r="P62" s="143"/>
      <c r="Q62" s="279"/>
      <c r="R62" s="334">
        <f t="shared" si="9"/>
        <v>1900</v>
      </c>
      <c r="S62" s="411">
        <f t="shared" si="10"/>
        <v>0</v>
      </c>
      <c r="T62" s="143"/>
      <c r="U62" s="143"/>
      <c r="V62" s="334">
        <f t="shared" si="11"/>
        <v>0</v>
      </c>
      <c r="W62" s="143"/>
      <c r="X62" s="143"/>
      <c r="Y62" s="423"/>
      <c r="Z62" s="334" t="str">
        <f t="shared" si="12"/>
        <v>NO OBLIGATORIA</v>
      </c>
      <c r="AA62" s="334" t="str">
        <f t="shared" si="28"/>
        <v xml:space="preserve"> </v>
      </c>
      <c r="AB62" s="334" t="str">
        <f t="shared" si="29"/>
        <v xml:space="preserve"> </v>
      </c>
      <c r="AC62" s="334" t="str">
        <f t="shared" si="19"/>
        <v xml:space="preserve"> </v>
      </c>
      <c r="AD62" s="334" t="str">
        <f t="shared" si="20"/>
        <v xml:space="preserve"> </v>
      </c>
      <c r="AE62" s="334" t="str">
        <f t="shared" si="21"/>
        <v xml:space="preserve"> </v>
      </c>
      <c r="AF62" s="334">
        <f t="shared" si="14"/>
        <v>0</v>
      </c>
      <c r="AG62" s="334">
        <f t="shared" si="22"/>
        <v>-4</v>
      </c>
      <c r="AH62" s="334" t="b">
        <f t="shared" si="23"/>
        <v>0</v>
      </c>
      <c r="AI62" s="143"/>
      <c r="AJ62" s="334">
        <f t="shared" si="24"/>
        <v>0</v>
      </c>
      <c r="AK62" s="334">
        <f t="shared" si="25"/>
        <v>-4</v>
      </c>
      <c r="AL62" s="334" t="b">
        <f t="shared" si="26"/>
        <v>0</v>
      </c>
      <c r="AM62" s="295" t="str">
        <f t="shared" si="16"/>
        <v xml:space="preserve"> </v>
      </c>
      <c r="AN62" s="296" t="str">
        <f t="shared" si="17"/>
        <v>N/A</v>
      </c>
      <c r="AO62" s="199"/>
      <c r="AP62" s="199"/>
      <c r="AQ62" s="199"/>
      <c r="BN62" s="44"/>
    </row>
    <row r="63" spans="1:66" ht="34.5" customHeight="1" x14ac:dyDescent="0.25">
      <c r="A63" s="46"/>
      <c r="B63" s="143"/>
      <c r="C63" s="978"/>
      <c r="D63" s="979"/>
      <c r="E63" s="293"/>
      <c r="F63" s="279"/>
      <c r="G63" s="334">
        <f t="shared" si="27"/>
        <v>0</v>
      </c>
      <c r="H63" s="143"/>
      <c r="I63" s="143"/>
      <c r="J63" s="143"/>
      <c r="K63" s="254"/>
      <c r="L63" s="455"/>
      <c r="M63" s="327"/>
      <c r="N63" s="412"/>
      <c r="O63" s="254"/>
      <c r="P63" s="143"/>
      <c r="Q63" s="279"/>
      <c r="R63" s="334">
        <f t="shared" si="9"/>
        <v>1900</v>
      </c>
      <c r="S63" s="411">
        <f t="shared" si="10"/>
        <v>0</v>
      </c>
      <c r="T63" s="143"/>
      <c r="U63" s="143"/>
      <c r="V63" s="334">
        <f t="shared" si="11"/>
        <v>0</v>
      </c>
      <c r="W63" s="143"/>
      <c r="X63" s="143"/>
      <c r="Y63" s="423"/>
      <c r="Z63" s="334" t="str">
        <f t="shared" si="12"/>
        <v>NO OBLIGATORIA</v>
      </c>
      <c r="AA63" s="334" t="str">
        <f t="shared" si="28"/>
        <v xml:space="preserve"> </v>
      </c>
      <c r="AB63" s="334" t="str">
        <f t="shared" si="29"/>
        <v xml:space="preserve"> </v>
      </c>
      <c r="AC63" s="334" t="str">
        <f t="shared" si="19"/>
        <v xml:space="preserve"> </v>
      </c>
      <c r="AD63" s="334" t="str">
        <f t="shared" si="20"/>
        <v xml:space="preserve"> </v>
      </c>
      <c r="AE63" s="334" t="str">
        <f t="shared" si="21"/>
        <v xml:space="preserve"> </v>
      </c>
      <c r="AF63" s="334">
        <f t="shared" si="14"/>
        <v>0</v>
      </c>
      <c r="AG63" s="334">
        <f t="shared" si="22"/>
        <v>-4</v>
      </c>
      <c r="AH63" s="334" t="b">
        <f t="shared" si="23"/>
        <v>0</v>
      </c>
      <c r="AI63" s="143"/>
      <c r="AJ63" s="334">
        <f t="shared" si="24"/>
        <v>0</v>
      </c>
      <c r="AK63" s="334">
        <f t="shared" si="25"/>
        <v>-4</v>
      </c>
      <c r="AL63" s="334" t="b">
        <f t="shared" si="26"/>
        <v>0</v>
      </c>
      <c r="AM63" s="295" t="str">
        <f t="shared" si="16"/>
        <v xml:space="preserve"> </v>
      </c>
      <c r="AN63" s="296" t="str">
        <f t="shared" si="17"/>
        <v>N/A</v>
      </c>
      <c r="AO63" s="199"/>
      <c r="AP63" s="199"/>
      <c r="AQ63" s="199"/>
      <c r="BN63" s="44"/>
    </row>
    <row r="64" spans="1:66" ht="34.5" customHeight="1" x14ac:dyDescent="0.25">
      <c r="A64" s="46"/>
      <c r="B64" s="143"/>
      <c r="C64" s="978"/>
      <c r="D64" s="979"/>
      <c r="E64" s="293"/>
      <c r="F64" s="279"/>
      <c r="G64" s="334">
        <f t="shared" si="27"/>
        <v>0</v>
      </c>
      <c r="H64" s="143"/>
      <c r="I64" s="143"/>
      <c r="J64" s="143"/>
      <c r="K64" s="254"/>
      <c r="L64" s="455"/>
      <c r="M64" s="327"/>
      <c r="N64" s="412"/>
      <c r="O64" s="254"/>
      <c r="P64" s="143"/>
      <c r="Q64" s="279"/>
      <c r="R64" s="334">
        <f t="shared" si="9"/>
        <v>1900</v>
      </c>
      <c r="S64" s="411">
        <f t="shared" si="10"/>
        <v>0</v>
      </c>
      <c r="T64" s="143"/>
      <c r="U64" s="143"/>
      <c r="V64" s="334">
        <f t="shared" si="11"/>
        <v>0</v>
      </c>
      <c r="W64" s="143"/>
      <c r="X64" s="143"/>
      <c r="Y64" s="423"/>
      <c r="Z64" s="334" t="str">
        <f t="shared" si="12"/>
        <v>NO OBLIGATORIA</v>
      </c>
      <c r="AA64" s="334" t="str">
        <f t="shared" si="28"/>
        <v xml:space="preserve"> </v>
      </c>
      <c r="AB64" s="334" t="str">
        <f t="shared" si="29"/>
        <v xml:space="preserve"> </v>
      </c>
      <c r="AC64" s="334" t="str">
        <f t="shared" si="19"/>
        <v xml:space="preserve"> </v>
      </c>
      <c r="AD64" s="334" t="str">
        <f t="shared" si="20"/>
        <v xml:space="preserve"> </v>
      </c>
      <c r="AE64" s="334" t="str">
        <f t="shared" si="21"/>
        <v xml:space="preserve"> </v>
      </c>
      <c r="AF64" s="334">
        <f t="shared" si="14"/>
        <v>0</v>
      </c>
      <c r="AG64" s="334">
        <f t="shared" si="22"/>
        <v>-4</v>
      </c>
      <c r="AH64" s="334" t="b">
        <f t="shared" si="23"/>
        <v>0</v>
      </c>
      <c r="AI64" s="143"/>
      <c r="AJ64" s="334">
        <f t="shared" si="24"/>
        <v>0</v>
      </c>
      <c r="AK64" s="334">
        <f t="shared" si="25"/>
        <v>-4</v>
      </c>
      <c r="AL64" s="334" t="b">
        <f t="shared" si="26"/>
        <v>0</v>
      </c>
      <c r="AM64" s="295" t="str">
        <f t="shared" si="16"/>
        <v xml:space="preserve"> </v>
      </c>
      <c r="AN64" s="296" t="str">
        <f t="shared" si="17"/>
        <v>N/A</v>
      </c>
      <c r="AO64" s="199"/>
      <c r="AP64" s="199"/>
      <c r="AQ64" s="199"/>
      <c r="BN64" s="44"/>
    </row>
    <row r="65" spans="1:66" ht="34.5" customHeight="1" x14ac:dyDescent="0.25">
      <c r="A65" s="46"/>
      <c r="B65" s="143"/>
      <c r="C65" s="978"/>
      <c r="D65" s="979"/>
      <c r="E65" s="293"/>
      <c r="F65" s="279"/>
      <c r="G65" s="334">
        <f t="shared" si="27"/>
        <v>0</v>
      </c>
      <c r="H65" s="143"/>
      <c r="I65" s="143"/>
      <c r="J65" s="143"/>
      <c r="K65" s="254"/>
      <c r="L65" s="455"/>
      <c r="M65" s="327"/>
      <c r="N65" s="412"/>
      <c r="O65" s="254"/>
      <c r="P65" s="143"/>
      <c r="Q65" s="279"/>
      <c r="R65" s="334">
        <f t="shared" si="9"/>
        <v>1900</v>
      </c>
      <c r="S65" s="411">
        <f t="shared" si="10"/>
        <v>0</v>
      </c>
      <c r="T65" s="143"/>
      <c r="U65" s="143"/>
      <c r="V65" s="334">
        <f t="shared" si="11"/>
        <v>0</v>
      </c>
      <c r="W65" s="143"/>
      <c r="X65" s="143"/>
      <c r="Y65" s="423"/>
      <c r="Z65" s="334" t="str">
        <f t="shared" si="12"/>
        <v>NO OBLIGATORIA</v>
      </c>
      <c r="AA65" s="334" t="str">
        <f t="shared" si="28"/>
        <v xml:space="preserve"> </v>
      </c>
      <c r="AB65" s="334" t="str">
        <f t="shared" si="29"/>
        <v xml:space="preserve"> </v>
      </c>
      <c r="AC65" s="334" t="str">
        <f t="shared" si="19"/>
        <v xml:space="preserve"> </v>
      </c>
      <c r="AD65" s="334" t="str">
        <f t="shared" si="20"/>
        <v xml:space="preserve"> </v>
      </c>
      <c r="AE65" s="334" t="str">
        <f t="shared" si="21"/>
        <v xml:space="preserve"> </v>
      </c>
      <c r="AF65" s="334">
        <f t="shared" si="14"/>
        <v>0</v>
      </c>
      <c r="AG65" s="334">
        <f t="shared" si="22"/>
        <v>-4</v>
      </c>
      <c r="AH65" s="334" t="b">
        <f t="shared" si="23"/>
        <v>0</v>
      </c>
      <c r="AI65" s="143"/>
      <c r="AJ65" s="334">
        <f t="shared" si="24"/>
        <v>0</v>
      </c>
      <c r="AK65" s="334">
        <f t="shared" si="25"/>
        <v>-4</v>
      </c>
      <c r="AL65" s="334" t="b">
        <f t="shared" si="26"/>
        <v>0</v>
      </c>
      <c r="AM65" s="295" t="str">
        <f t="shared" si="16"/>
        <v xml:space="preserve"> </v>
      </c>
      <c r="AN65" s="296" t="str">
        <f t="shared" si="17"/>
        <v>N/A</v>
      </c>
      <c r="AO65" s="199"/>
      <c r="AP65" s="199"/>
      <c r="AQ65" s="199"/>
      <c r="BN65" s="44"/>
    </row>
    <row r="66" spans="1:66" ht="34.5" customHeight="1" x14ac:dyDescent="0.25">
      <c r="A66" s="46"/>
      <c r="B66" s="143"/>
      <c r="C66" s="978"/>
      <c r="D66" s="979"/>
      <c r="E66" s="293"/>
      <c r="F66" s="279"/>
      <c r="G66" s="334">
        <f t="shared" si="27"/>
        <v>0</v>
      </c>
      <c r="H66" s="143"/>
      <c r="I66" s="143"/>
      <c r="J66" s="143"/>
      <c r="K66" s="254"/>
      <c r="L66" s="455"/>
      <c r="M66" s="327"/>
      <c r="N66" s="412"/>
      <c r="O66" s="254"/>
      <c r="P66" s="143"/>
      <c r="Q66" s="279"/>
      <c r="R66" s="334">
        <f t="shared" si="9"/>
        <v>1900</v>
      </c>
      <c r="S66" s="411">
        <f t="shared" si="10"/>
        <v>0</v>
      </c>
      <c r="T66" s="143"/>
      <c r="U66" s="143"/>
      <c r="V66" s="334">
        <f t="shared" si="11"/>
        <v>0</v>
      </c>
      <c r="W66" s="143"/>
      <c r="X66" s="143"/>
      <c r="Y66" s="423"/>
      <c r="Z66" s="334" t="str">
        <f t="shared" si="12"/>
        <v>NO OBLIGATORIA</v>
      </c>
      <c r="AA66" s="334" t="str">
        <f t="shared" si="28"/>
        <v xml:space="preserve"> </v>
      </c>
      <c r="AB66" s="334" t="str">
        <f t="shared" si="29"/>
        <v xml:space="preserve"> </v>
      </c>
      <c r="AC66" s="334" t="str">
        <f t="shared" si="19"/>
        <v xml:space="preserve"> </v>
      </c>
      <c r="AD66" s="334" t="str">
        <f t="shared" si="20"/>
        <v xml:space="preserve"> </v>
      </c>
      <c r="AE66" s="334" t="str">
        <f t="shared" si="21"/>
        <v xml:space="preserve"> </v>
      </c>
      <c r="AF66" s="334">
        <f t="shared" si="14"/>
        <v>0</v>
      </c>
      <c r="AG66" s="334">
        <f t="shared" si="22"/>
        <v>-4</v>
      </c>
      <c r="AH66" s="334" t="b">
        <f t="shared" si="23"/>
        <v>0</v>
      </c>
      <c r="AI66" s="143"/>
      <c r="AJ66" s="334">
        <f t="shared" si="24"/>
        <v>0</v>
      </c>
      <c r="AK66" s="334">
        <f t="shared" si="25"/>
        <v>-4</v>
      </c>
      <c r="AL66" s="334" t="b">
        <f t="shared" si="26"/>
        <v>0</v>
      </c>
      <c r="AM66" s="295" t="str">
        <f t="shared" si="16"/>
        <v xml:space="preserve"> </v>
      </c>
      <c r="AN66" s="296" t="str">
        <f t="shared" si="17"/>
        <v>N/A</v>
      </c>
      <c r="AO66" s="199"/>
      <c r="AP66" s="199"/>
      <c r="AQ66" s="199"/>
      <c r="BN66" s="44"/>
    </row>
    <row r="67" spans="1:66" ht="34.5" customHeight="1" x14ac:dyDescent="0.25">
      <c r="A67" s="46"/>
      <c r="B67" s="143"/>
      <c r="C67" s="978"/>
      <c r="D67" s="979"/>
      <c r="E67" s="293"/>
      <c r="F67" s="279"/>
      <c r="G67" s="334">
        <f t="shared" si="27"/>
        <v>0</v>
      </c>
      <c r="H67" s="143"/>
      <c r="I67" s="143"/>
      <c r="J67" s="143"/>
      <c r="K67" s="254"/>
      <c r="L67" s="455"/>
      <c r="M67" s="327"/>
      <c r="N67" s="412"/>
      <c r="O67" s="254"/>
      <c r="P67" s="143"/>
      <c r="Q67" s="279"/>
      <c r="R67" s="334">
        <f t="shared" si="9"/>
        <v>1900</v>
      </c>
      <c r="S67" s="411">
        <f t="shared" si="10"/>
        <v>0</v>
      </c>
      <c r="T67" s="143"/>
      <c r="U67" s="143"/>
      <c r="V67" s="334">
        <f t="shared" si="11"/>
        <v>0</v>
      </c>
      <c r="W67" s="143"/>
      <c r="X67" s="143"/>
      <c r="Y67" s="423"/>
      <c r="Z67" s="334" t="str">
        <f t="shared" si="12"/>
        <v>NO OBLIGATORIA</v>
      </c>
      <c r="AA67" s="334" t="str">
        <f t="shared" si="28"/>
        <v xml:space="preserve"> </v>
      </c>
      <c r="AB67" s="334" t="str">
        <f t="shared" si="29"/>
        <v xml:space="preserve"> </v>
      </c>
      <c r="AC67" s="334" t="str">
        <f t="shared" si="19"/>
        <v xml:space="preserve"> </v>
      </c>
      <c r="AD67" s="334" t="str">
        <f t="shared" si="20"/>
        <v xml:space="preserve"> </v>
      </c>
      <c r="AE67" s="334" t="str">
        <f t="shared" si="21"/>
        <v xml:space="preserve"> </v>
      </c>
      <c r="AF67" s="334">
        <f t="shared" si="14"/>
        <v>0</v>
      </c>
      <c r="AG67" s="334">
        <f t="shared" si="22"/>
        <v>-4</v>
      </c>
      <c r="AH67" s="334" t="b">
        <f t="shared" si="23"/>
        <v>0</v>
      </c>
      <c r="AI67" s="143"/>
      <c r="AJ67" s="334">
        <f t="shared" si="24"/>
        <v>0</v>
      </c>
      <c r="AK67" s="334">
        <f t="shared" si="25"/>
        <v>-4</v>
      </c>
      <c r="AL67" s="334" t="b">
        <f t="shared" si="26"/>
        <v>0</v>
      </c>
      <c r="AM67" s="295" t="str">
        <f t="shared" si="16"/>
        <v xml:space="preserve"> </v>
      </c>
      <c r="AN67" s="296" t="str">
        <f t="shared" si="17"/>
        <v>N/A</v>
      </c>
      <c r="AO67" s="199"/>
      <c r="AP67" s="199"/>
      <c r="AQ67" s="199"/>
      <c r="BN67" s="44"/>
    </row>
    <row r="68" spans="1:66" ht="34.5" customHeight="1" x14ac:dyDescent="0.25">
      <c r="A68" s="46"/>
      <c r="B68" s="143"/>
      <c r="C68" s="978"/>
      <c r="D68" s="979"/>
      <c r="E68" s="293"/>
      <c r="F68" s="279"/>
      <c r="G68" s="334">
        <f t="shared" si="27"/>
        <v>0</v>
      </c>
      <c r="H68" s="143"/>
      <c r="I68" s="143"/>
      <c r="J68" s="143"/>
      <c r="K68" s="254"/>
      <c r="L68" s="455"/>
      <c r="M68" s="327"/>
      <c r="N68" s="412"/>
      <c r="O68" s="254"/>
      <c r="P68" s="143"/>
      <c r="Q68" s="279"/>
      <c r="R68" s="334">
        <f t="shared" si="9"/>
        <v>1900</v>
      </c>
      <c r="S68" s="411">
        <f t="shared" si="10"/>
        <v>0</v>
      </c>
      <c r="T68" s="143"/>
      <c r="U68" s="143"/>
      <c r="V68" s="334">
        <f t="shared" si="11"/>
        <v>0</v>
      </c>
      <c r="W68" s="143"/>
      <c r="X68" s="143"/>
      <c r="Y68" s="423"/>
      <c r="Z68" s="334" t="str">
        <f t="shared" si="12"/>
        <v>NO OBLIGATORIA</v>
      </c>
      <c r="AA68" s="334" t="str">
        <f t="shared" si="28"/>
        <v xml:space="preserve"> </v>
      </c>
      <c r="AB68" s="334" t="str">
        <f t="shared" si="29"/>
        <v xml:space="preserve"> </v>
      </c>
      <c r="AC68" s="334" t="str">
        <f t="shared" ref="AC68:AC95" si="30">+IF(AND(Z68="NO OBLIGATORIA",V68&gt;=480),"OK"," ")</f>
        <v xml:space="preserve"> </v>
      </c>
      <c r="AD68" s="334" t="str">
        <f t="shared" ref="AD68:AD95" si="31">+IF(AND(X68="INTELECTUAL ",V68&gt;=240,Z68="DISCAPACIDAD"),"OK",IF(AND(Z68="DISCAPACIDAD",V68&gt;=300,X68&lt;&gt;"INTELECTUAL "),"OK"," "))</f>
        <v xml:space="preserve"> </v>
      </c>
      <c r="AE68" s="334" t="str">
        <f t="shared" ref="AE68:AE95" si="32">+IF(OR(AA68="OK",AB68="OK",AC68="OK",AD68="OK"),"PAGO",IF(OR(Z68="INVALIDEZ",Z68="OBLIGATORIA"),"PAGO"," "))</f>
        <v xml:space="preserve"> </v>
      </c>
      <c r="AF68" s="334">
        <f t="shared" si="14"/>
        <v>0</v>
      </c>
      <c r="AG68" s="334">
        <f t="shared" ref="AG68:AG95" si="33">AF68-4</f>
        <v>-4</v>
      </c>
      <c r="AH68" s="334" t="b">
        <f t="shared" ref="AH68:AH95" si="34">IF(AG68&gt;=30,"30",IF(AG68&gt;=0,AG68))</f>
        <v>0</v>
      </c>
      <c r="AI68" s="143"/>
      <c r="AJ68" s="334">
        <f t="shared" ref="AJ68:AJ95" si="35">AI68/12</f>
        <v>0</v>
      </c>
      <c r="AK68" s="334">
        <f t="shared" ref="AK68:AK95" si="36">AJ68-4</f>
        <v>-4</v>
      </c>
      <c r="AL68" s="334" t="b">
        <f t="shared" ref="AL68:AL95" si="37">IF(AK68&gt;=30,"30",IF(AK68&gt;=0,AK68))</f>
        <v>0</v>
      </c>
      <c r="AM68" s="295" t="str">
        <f t="shared" si="16"/>
        <v xml:space="preserve"> </v>
      </c>
      <c r="AN68" s="296" t="str">
        <f t="shared" si="17"/>
        <v>N/A</v>
      </c>
      <c r="AO68" s="199"/>
      <c r="AP68" s="199"/>
      <c r="AQ68" s="199"/>
      <c r="BN68" s="44"/>
    </row>
    <row r="69" spans="1:66" ht="34.5" customHeight="1" x14ac:dyDescent="0.25">
      <c r="A69" s="46"/>
      <c r="B69" s="143"/>
      <c r="C69" s="978"/>
      <c r="D69" s="979"/>
      <c r="E69" s="293"/>
      <c r="F69" s="279"/>
      <c r="G69" s="334">
        <f t="shared" si="27"/>
        <v>0</v>
      </c>
      <c r="H69" s="143"/>
      <c r="I69" s="143"/>
      <c r="J69" s="143"/>
      <c r="K69" s="254"/>
      <c r="L69" s="455"/>
      <c r="M69" s="327"/>
      <c r="N69" s="412"/>
      <c r="O69" s="254"/>
      <c r="P69" s="143"/>
      <c r="Q69" s="279"/>
      <c r="R69" s="334">
        <f t="shared" si="9"/>
        <v>1900</v>
      </c>
      <c r="S69" s="411">
        <f t="shared" si="10"/>
        <v>0</v>
      </c>
      <c r="T69" s="143"/>
      <c r="U69" s="143"/>
      <c r="V69" s="334">
        <f t="shared" si="11"/>
        <v>0</v>
      </c>
      <c r="W69" s="143"/>
      <c r="X69" s="143"/>
      <c r="Y69" s="423"/>
      <c r="Z69" s="334" t="str">
        <f t="shared" si="12"/>
        <v>NO OBLIGATORIA</v>
      </c>
      <c r="AA69" s="334" t="str">
        <f t="shared" si="28"/>
        <v xml:space="preserve"> </v>
      </c>
      <c r="AB69" s="334" t="str">
        <f t="shared" si="29"/>
        <v xml:space="preserve"> </v>
      </c>
      <c r="AC69" s="334" t="str">
        <f t="shared" si="30"/>
        <v xml:space="preserve"> </v>
      </c>
      <c r="AD69" s="334" t="str">
        <f t="shared" si="31"/>
        <v xml:space="preserve"> </v>
      </c>
      <c r="AE69" s="334" t="str">
        <f t="shared" si="32"/>
        <v xml:space="preserve"> </v>
      </c>
      <c r="AF69" s="334">
        <f t="shared" si="14"/>
        <v>0</v>
      </c>
      <c r="AG69" s="334">
        <f t="shared" si="33"/>
        <v>-4</v>
      </c>
      <c r="AH69" s="334" t="b">
        <f t="shared" si="34"/>
        <v>0</v>
      </c>
      <c r="AI69" s="143"/>
      <c r="AJ69" s="334">
        <f t="shared" si="35"/>
        <v>0</v>
      </c>
      <c r="AK69" s="334">
        <f t="shared" si="36"/>
        <v>-4</v>
      </c>
      <c r="AL69" s="334" t="b">
        <f t="shared" si="37"/>
        <v>0</v>
      </c>
      <c r="AM69" s="295" t="str">
        <f t="shared" si="16"/>
        <v xml:space="preserve"> </v>
      </c>
      <c r="AN69" s="296" t="str">
        <f t="shared" si="17"/>
        <v>N/A</v>
      </c>
      <c r="AO69" s="199"/>
      <c r="AP69" s="199"/>
      <c r="AQ69" s="199"/>
      <c r="BN69" s="44"/>
    </row>
    <row r="70" spans="1:66" ht="34.5" customHeight="1" x14ac:dyDescent="0.25">
      <c r="A70" s="46"/>
      <c r="B70" s="143"/>
      <c r="C70" s="978"/>
      <c r="D70" s="979"/>
      <c r="E70" s="293"/>
      <c r="F70" s="279"/>
      <c r="G70" s="334">
        <f t="shared" si="27"/>
        <v>0</v>
      </c>
      <c r="H70" s="143"/>
      <c r="I70" s="143"/>
      <c r="J70" s="143"/>
      <c r="K70" s="254"/>
      <c r="L70" s="455"/>
      <c r="M70" s="327"/>
      <c r="N70" s="412"/>
      <c r="O70" s="254"/>
      <c r="P70" s="143"/>
      <c r="Q70" s="279"/>
      <c r="R70" s="334">
        <f t="shared" si="9"/>
        <v>1900</v>
      </c>
      <c r="S70" s="411">
        <f t="shared" si="10"/>
        <v>0</v>
      </c>
      <c r="T70" s="143"/>
      <c r="U70" s="143"/>
      <c r="V70" s="334">
        <f t="shared" si="11"/>
        <v>0</v>
      </c>
      <c r="W70" s="143"/>
      <c r="X70" s="143"/>
      <c r="Y70" s="423"/>
      <c r="Z70" s="334" t="str">
        <f t="shared" si="12"/>
        <v>NO OBLIGATORIA</v>
      </c>
      <c r="AA70" s="334" t="str">
        <f t="shared" si="28"/>
        <v xml:space="preserve"> </v>
      </c>
      <c r="AB70" s="334" t="str">
        <f t="shared" si="29"/>
        <v xml:space="preserve"> </v>
      </c>
      <c r="AC70" s="334" t="str">
        <f t="shared" si="30"/>
        <v xml:space="preserve"> </v>
      </c>
      <c r="AD70" s="334" t="str">
        <f t="shared" si="31"/>
        <v xml:space="preserve"> </v>
      </c>
      <c r="AE70" s="334" t="str">
        <f t="shared" si="32"/>
        <v xml:space="preserve"> </v>
      </c>
      <c r="AF70" s="334">
        <f t="shared" si="14"/>
        <v>0</v>
      </c>
      <c r="AG70" s="334">
        <f t="shared" si="33"/>
        <v>-4</v>
      </c>
      <c r="AH70" s="334" t="b">
        <f t="shared" si="34"/>
        <v>0</v>
      </c>
      <c r="AI70" s="143"/>
      <c r="AJ70" s="334">
        <f t="shared" si="35"/>
        <v>0</v>
      </c>
      <c r="AK70" s="334">
        <f t="shared" si="36"/>
        <v>-4</v>
      </c>
      <c r="AL70" s="334" t="b">
        <f t="shared" si="37"/>
        <v>0</v>
      </c>
      <c r="AM70" s="295" t="str">
        <f t="shared" si="16"/>
        <v xml:space="preserve"> </v>
      </c>
      <c r="AN70" s="296" t="str">
        <f t="shared" si="17"/>
        <v>N/A</v>
      </c>
      <c r="AO70" s="199"/>
      <c r="AP70" s="199"/>
      <c r="AQ70" s="199"/>
      <c r="BN70" s="44"/>
    </row>
    <row r="71" spans="1:66" ht="34.5" customHeight="1" x14ac:dyDescent="0.25">
      <c r="A71" s="46"/>
      <c r="B71" s="143"/>
      <c r="C71" s="978"/>
      <c r="D71" s="979"/>
      <c r="E71" s="293"/>
      <c r="F71" s="279"/>
      <c r="G71" s="334">
        <f t="shared" si="27"/>
        <v>0</v>
      </c>
      <c r="H71" s="143"/>
      <c r="I71" s="143"/>
      <c r="J71" s="143"/>
      <c r="K71" s="254"/>
      <c r="L71" s="455"/>
      <c r="M71" s="327"/>
      <c r="N71" s="412"/>
      <c r="O71" s="254"/>
      <c r="P71" s="143"/>
      <c r="Q71" s="279"/>
      <c r="R71" s="334">
        <f t="shared" si="9"/>
        <v>1900</v>
      </c>
      <c r="S71" s="411">
        <f t="shared" si="10"/>
        <v>0</v>
      </c>
      <c r="T71" s="143"/>
      <c r="U71" s="143"/>
      <c r="V71" s="334">
        <f t="shared" si="11"/>
        <v>0</v>
      </c>
      <c r="W71" s="143"/>
      <c r="X71" s="143"/>
      <c r="Y71" s="423"/>
      <c r="Z71" s="334" t="str">
        <f t="shared" si="12"/>
        <v>NO OBLIGATORIA</v>
      </c>
      <c r="AA71" s="334" t="str">
        <f t="shared" si="28"/>
        <v xml:space="preserve"> </v>
      </c>
      <c r="AB71" s="334" t="str">
        <f t="shared" si="29"/>
        <v xml:space="preserve"> </v>
      </c>
      <c r="AC71" s="334" t="str">
        <f t="shared" si="30"/>
        <v xml:space="preserve"> </v>
      </c>
      <c r="AD71" s="334" t="str">
        <f t="shared" si="31"/>
        <v xml:space="preserve"> </v>
      </c>
      <c r="AE71" s="334" t="str">
        <f t="shared" si="32"/>
        <v xml:space="preserve"> </v>
      </c>
      <c r="AF71" s="334">
        <f t="shared" si="14"/>
        <v>0</v>
      </c>
      <c r="AG71" s="334">
        <f t="shared" si="33"/>
        <v>-4</v>
      </c>
      <c r="AH71" s="334" t="b">
        <f t="shared" si="34"/>
        <v>0</v>
      </c>
      <c r="AI71" s="143"/>
      <c r="AJ71" s="334">
        <f t="shared" si="35"/>
        <v>0</v>
      </c>
      <c r="AK71" s="334">
        <f t="shared" si="36"/>
        <v>-4</v>
      </c>
      <c r="AL71" s="334" t="b">
        <f t="shared" si="37"/>
        <v>0</v>
      </c>
      <c r="AM71" s="295" t="str">
        <f t="shared" si="16"/>
        <v xml:space="preserve"> </v>
      </c>
      <c r="AN71" s="296" t="str">
        <f t="shared" si="17"/>
        <v>N/A</v>
      </c>
      <c r="AO71" s="199"/>
      <c r="AP71" s="199"/>
      <c r="AQ71" s="199"/>
      <c r="BN71" s="44"/>
    </row>
    <row r="72" spans="1:66" ht="34.5" customHeight="1" x14ac:dyDescent="0.25">
      <c r="A72" s="46"/>
      <c r="B72" s="143"/>
      <c r="C72" s="978"/>
      <c r="D72" s="979"/>
      <c r="E72" s="293"/>
      <c r="F72" s="279"/>
      <c r="G72" s="334">
        <f t="shared" si="27"/>
        <v>0</v>
      </c>
      <c r="H72" s="143"/>
      <c r="I72" s="143"/>
      <c r="J72" s="143"/>
      <c r="K72" s="254"/>
      <c r="L72" s="455"/>
      <c r="M72" s="327"/>
      <c r="N72" s="412"/>
      <c r="O72" s="254"/>
      <c r="P72" s="143"/>
      <c r="Q72" s="279"/>
      <c r="R72" s="334">
        <f t="shared" si="9"/>
        <v>1900</v>
      </c>
      <c r="S72" s="411">
        <f t="shared" si="10"/>
        <v>0</v>
      </c>
      <c r="T72" s="143"/>
      <c r="U72" s="143"/>
      <c r="V72" s="334">
        <f t="shared" si="11"/>
        <v>0</v>
      </c>
      <c r="W72" s="143"/>
      <c r="X72" s="143"/>
      <c r="Y72" s="423"/>
      <c r="Z72" s="334" t="str">
        <f t="shared" si="12"/>
        <v>NO OBLIGATORIA</v>
      </c>
      <c r="AA72" s="334" t="str">
        <f t="shared" si="28"/>
        <v xml:space="preserve"> </v>
      </c>
      <c r="AB72" s="334" t="str">
        <f t="shared" si="29"/>
        <v xml:space="preserve"> </v>
      </c>
      <c r="AC72" s="334" t="str">
        <f t="shared" si="30"/>
        <v xml:space="preserve"> </v>
      </c>
      <c r="AD72" s="334" t="str">
        <f t="shared" si="31"/>
        <v xml:space="preserve"> </v>
      </c>
      <c r="AE72" s="334" t="str">
        <f t="shared" si="32"/>
        <v xml:space="preserve"> </v>
      </c>
      <c r="AF72" s="334">
        <f t="shared" si="14"/>
        <v>0</v>
      </c>
      <c r="AG72" s="334">
        <f t="shared" si="33"/>
        <v>-4</v>
      </c>
      <c r="AH72" s="334" t="b">
        <f t="shared" si="34"/>
        <v>0</v>
      </c>
      <c r="AI72" s="143"/>
      <c r="AJ72" s="334">
        <f t="shared" si="35"/>
        <v>0</v>
      </c>
      <c r="AK72" s="334">
        <f t="shared" si="36"/>
        <v>-4</v>
      </c>
      <c r="AL72" s="334" t="b">
        <f t="shared" si="37"/>
        <v>0</v>
      </c>
      <c r="AM72" s="295" t="str">
        <f t="shared" si="16"/>
        <v xml:space="preserve"> </v>
      </c>
      <c r="AN72" s="296" t="str">
        <f t="shared" si="17"/>
        <v>N/A</v>
      </c>
      <c r="AO72" s="199"/>
      <c r="AP72" s="199"/>
      <c r="AQ72" s="199"/>
      <c r="BN72" s="44"/>
    </row>
    <row r="73" spans="1:66" ht="34.5" customHeight="1" x14ac:dyDescent="0.25">
      <c r="A73" s="46"/>
      <c r="B73" s="143"/>
      <c r="C73" s="978"/>
      <c r="D73" s="979"/>
      <c r="E73" s="293"/>
      <c r="F73" s="279"/>
      <c r="G73" s="334">
        <f t="shared" si="27"/>
        <v>0</v>
      </c>
      <c r="H73" s="143"/>
      <c r="I73" s="143"/>
      <c r="J73" s="143"/>
      <c r="K73" s="254"/>
      <c r="L73" s="455"/>
      <c r="M73" s="327"/>
      <c r="N73" s="412"/>
      <c r="O73" s="254"/>
      <c r="P73" s="143"/>
      <c r="Q73" s="279"/>
      <c r="R73" s="334">
        <f t="shared" si="9"/>
        <v>1900</v>
      </c>
      <c r="S73" s="411">
        <f t="shared" si="10"/>
        <v>0</v>
      </c>
      <c r="T73" s="143"/>
      <c r="U73" s="143"/>
      <c r="V73" s="334">
        <f t="shared" si="11"/>
        <v>0</v>
      </c>
      <c r="W73" s="143"/>
      <c r="X73" s="143"/>
      <c r="Y73" s="423"/>
      <c r="Z73" s="334" t="str">
        <f t="shared" si="12"/>
        <v>NO OBLIGATORIA</v>
      </c>
      <c r="AA73" s="334" t="str">
        <f t="shared" si="28"/>
        <v xml:space="preserve"> </v>
      </c>
      <c r="AB73" s="334" t="str">
        <f t="shared" si="29"/>
        <v xml:space="preserve"> </v>
      </c>
      <c r="AC73" s="334" t="str">
        <f t="shared" si="30"/>
        <v xml:space="preserve"> </v>
      </c>
      <c r="AD73" s="334" t="str">
        <f t="shared" si="31"/>
        <v xml:space="preserve"> </v>
      </c>
      <c r="AE73" s="334" t="str">
        <f t="shared" si="32"/>
        <v xml:space="preserve"> </v>
      </c>
      <c r="AF73" s="334">
        <f t="shared" si="14"/>
        <v>0</v>
      </c>
      <c r="AG73" s="334">
        <f t="shared" si="33"/>
        <v>-4</v>
      </c>
      <c r="AH73" s="334" t="b">
        <f t="shared" si="34"/>
        <v>0</v>
      </c>
      <c r="AI73" s="143"/>
      <c r="AJ73" s="334">
        <f t="shared" si="35"/>
        <v>0</v>
      </c>
      <c r="AK73" s="334">
        <f t="shared" si="36"/>
        <v>-4</v>
      </c>
      <c r="AL73" s="334" t="b">
        <f t="shared" si="37"/>
        <v>0</v>
      </c>
      <c r="AM73" s="295" t="str">
        <f t="shared" si="16"/>
        <v xml:space="preserve"> </v>
      </c>
      <c r="AN73" s="296" t="str">
        <f t="shared" si="17"/>
        <v>N/A</v>
      </c>
      <c r="AO73" s="199"/>
      <c r="AP73" s="199"/>
      <c r="AQ73" s="199"/>
      <c r="BN73" s="44"/>
    </row>
    <row r="74" spans="1:66" ht="34.5" customHeight="1" x14ac:dyDescent="0.25">
      <c r="A74" s="46"/>
      <c r="B74" s="143"/>
      <c r="C74" s="978"/>
      <c r="D74" s="979"/>
      <c r="E74" s="293"/>
      <c r="F74" s="279"/>
      <c r="G74" s="334">
        <f t="shared" si="27"/>
        <v>0</v>
      </c>
      <c r="H74" s="143"/>
      <c r="I74" s="143"/>
      <c r="J74" s="143"/>
      <c r="K74" s="254"/>
      <c r="L74" s="455"/>
      <c r="M74" s="327"/>
      <c r="N74" s="412"/>
      <c r="O74" s="254"/>
      <c r="P74" s="143"/>
      <c r="Q74" s="279"/>
      <c r="R74" s="334">
        <f t="shared" si="9"/>
        <v>1900</v>
      </c>
      <c r="S74" s="411">
        <f t="shared" si="10"/>
        <v>0</v>
      </c>
      <c r="T74" s="143"/>
      <c r="U74" s="143"/>
      <c r="V74" s="334">
        <f t="shared" si="11"/>
        <v>0</v>
      </c>
      <c r="W74" s="143"/>
      <c r="X74" s="143"/>
      <c r="Y74" s="423"/>
      <c r="Z74" s="334" t="str">
        <f t="shared" si="12"/>
        <v>NO OBLIGATORIA</v>
      </c>
      <c r="AA74" s="334" t="str">
        <f t="shared" si="28"/>
        <v xml:space="preserve"> </v>
      </c>
      <c r="AB74" s="334" t="str">
        <f t="shared" si="29"/>
        <v xml:space="preserve"> </v>
      </c>
      <c r="AC74" s="334" t="str">
        <f t="shared" si="30"/>
        <v xml:space="preserve"> </v>
      </c>
      <c r="AD74" s="334" t="str">
        <f t="shared" si="31"/>
        <v xml:space="preserve"> </v>
      </c>
      <c r="AE74" s="334" t="str">
        <f t="shared" si="32"/>
        <v xml:space="preserve"> </v>
      </c>
      <c r="AF74" s="334">
        <f t="shared" si="14"/>
        <v>0</v>
      </c>
      <c r="AG74" s="334">
        <f t="shared" si="33"/>
        <v>-4</v>
      </c>
      <c r="AH74" s="334" t="b">
        <f t="shared" si="34"/>
        <v>0</v>
      </c>
      <c r="AI74" s="143"/>
      <c r="AJ74" s="334">
        <f t="shared" si="35"/>
        <v>0</v>
      </c>
      <c r="AK74" s="334">
        <f t="shared" si="36"/>
        <v>-4</v>
      </c>
      <c r="AL74" s="334" t="b">
        <f t="shared" si="37"/>
        <v>0</v>
      </c>
      <c r="AM74" s="295" t="str">
        <f t="shared" si="16"/>
        <v xml:space="preserve"> </v>
      </c>
      <c r="AN74" s="296" t="str">
        <f t="shared" si="17"/>
        <v>N/A</v>
      </c>
      <c r="AO74" s="199"/>
      <c r="AP74" s="199"/>
      <c r="AQ74" s="199"/>
      <c r="BN74" s="44"/>
    </row>
    <row r="75" spans="1:66" ht="34.5" customHeight="1" x14ac:dyDescent="0.25">
      <c r="A75" s="46"/>
      <c r="B75" s="143"/>
      <c r="C75" s="978"/>
      <c r="D75" s="979"/>
      <c r="E75" s="293"/>
      <c r="F75" s="279"/>
      <c r="G75" s="334">
        <f t="shared" si="27"/>
        <v>0</v>
      </c>
      <c r="H75" s="143"/>
      <c r="I75" s="143"/>
      <c r="J75" s="143"/>
      <c r="K75" s="254"/>
      <c r="L75" s="455"/>
      <c r="M75" s="327"/>
      <c r="N75" s="412"/>
      <c r="O75" s="254"/>
      <c r="P75" s="143"/>
      <c r="Q75" s="279"/>
      <c r="R75" s="334">
        <f t="shared" si="9"/>
        <v>1900</v>
      </c>
      <c r="S75" s="411">
        <f t="shared" si="10"/>
        <v>0</v>
      </c>
      <c r="T75" s="143"/>
      <c r="U75" s="143"/>
      <c r="V75" s="334">
        <f t="shared" si="11"/>
        <v>0</v>
      </c>
      <c r="W75" s="143"/>
      <c r="X75" s="143"/>
      <c r="Y75" s="423"/>
      <c r="Z75" s="334" t="str">
        <f t="shared" si="12"/>
        <v>NO OBLIGATORIA</v>
      </c>
      <c r="AA75" s="334" t="str">
        <f t="shared" si="28"/>
        <v xml:space="preserve"> </v>
      </c>
      <c r="AB75" s="334" t="str">
        <f t="shared" si="29"/>
        <v xml:space="preserve"> </v>
      </c>
      <c r="AC75" s="334" t="str">
        <f t="shared" si="30"/>
        <v xml:space="preserve"> </v>
      </c>
      <c r="AD75" s="334" t="str">
        <f t="shared" si="31"/>
        <v xml:space="preserve"> </v>
      </c>
      <c r="AE75" s="334" t="str">
        <f t="shared" si="32"/>
        <v xml:space="preserve"> </v>
      </c>
      <c r="AF75" s="334">
        <f t="shared" si="14"/>
        <v>0</v>
      </c>
      <c r="AG75" s="334">
        <f t="shared" si="33"/>
        <v>-4</v>
      </c>
      <c r="AH75" s="334" t="b">
        <f t="shared" si="34"/>
        <v>0</v>
      </c>
      <c r="AI75" s="143"/>
      <c r="AJ75" s="334">
        <f t="shared" si="35"/>
        <v>0</v>
      </c>
      <c r="AK75" s="334">
        <f t="shared" si="36"/>
        <v>-4</v>
      </c>
      <c r="AL75" s="334" t="b">
        <f t="shared" si="37"/>
        <v>0</v>
      </c>
      <c r="AM75" s="295" t="str">
        <f t="shared" si="16"/>
        <v xml:space="preserve"> </v>
      </c>
      <c r="AN75" s="296" t="str">
        <f t="shared" si="17"/>
        <v>N/A</v>
      </c>
      <c r="AO75" s="199"/>
      <c r="AP75" s="199"/>
      <c r="AQ75" s="199"/>
      <c r="BN75" s="44"/>
    </row>
    <row r="76" spans="1:66" ht="34.5" customHeight="1" x14ac:dyDescent="0.25">
      <c r="A76" s="46"/>
      <c r="B76" s="143"/>
      <c r="C76" s="978"/>
      <c r="D76" s="979"/>
      <c r="E76" s="293"/>
      <c r="F76" s="279"/>
      <c r="G76" s="334">
        <f t="shared" ref="G76:G107" si="38">+DATEDIF(F76,Q76,"Y")</f>
        <v>0</v>
      </c>
      <c r="H76" s="143"/>
      <c r="I76" s="143"/>
      <c r="J76" s="143"/>
      <c r="K76" s="254"/>
      <c r="L76" s="455"/>
      <c r="M76" s="327"/>
      <c r="N76" s="412"/>
      <c r="O76" s="254"/>
      <c r="P76" s="143"/>
      <c r="Q76" s="279"/>
      <c r="R76" s="334">
        <f t="shared" si="9"/>
        <v>1900</v>
      </c>
      <c r="S76" s="411">
        <f t="shared" si="10"/>
        <v>0</v>
      </c>
      <c r="T76" s="143"/>
      <c r="U76" s="143"/>
      <c r="V76" s="334">
        <f t="shared" si="11"/>
        <v>0</v>
      </c>
      <c r="W76" s="143"/>
      <c r="X76" s="143"/>
      <c r="Y76" s="423"/>
      <c r="Z76" s="334" t="str">
        <f t="shared" si="12"/>
        <v>NO OBLIGATORIA</v>
      </c>
      <c r="AA76" s="334" t="str">
        <f t="shared" ref="AA76:AA107" si="39">+IF(AND(Z76="NO OBLIGATORIA",G76&gt;=60,V76&gt;=360),"OK"," ")</f>
        <v xml:space="preserve"> </v>
      </c>
      <c r="AB76" s="334" t="str">
        <f t="shared" ref="AB76:AB107" si="40">+IF(AND(Z76="NO OBLIGATORIA",G76&gt;=65,V76&gt;=180),"OK"," ")</f>
        <v xml:space="preserve"> </v>
      </c>
      <c r="AC76" s="334" t="str">
        <f t="shared" si="30"/>
        <v xml:space="preserve"> </v>
      </c>
      <c r="AD76" s="334" t="str">
        <f t="shared" si="31"/>
        <v xml:space="preserve"> </v>
      </c>
      <c r="AE76" s="334" t="str">
        <f t="shared" si="32"/>
        <v xml:space="preserve"> </v>
      </c>
      <c r="AF76" s="334">
        <f t="shared" ref="AF76:AF125" si="41">T76/12</f>
        <v>0</v>
      </c>
      <c r="AG76" s="334">
        <f t="shared" si="33"/>
        <v>-4</v>
      </c>
      <c r="AH76" s="334" t="b">
        <f t="shared" si="34"/>
        <v>0</v>
      </c>
      <c r="AI76" s="143"/>
      <c r="AJ76" s="334">
        <f t="shared" si="35"/>
        <v>0</v>
      </c>
      <c r="AK76" s="334">
        <f t="shared" si="36"/>
        <v>-4</v>
      </c>
      <c r="AL76" s="334" t="b">
        <f t="shared" si="37"/>
        <v>0</v>
      </c>
      <c r="AM76" s="295" t="str">
        <f t="shared" si="16"/>
        <v xml:space="preserve"> </v>
      </c>
      <c r="AN76" s="296" t="str">
        <f t="shared" si="17"/>
        <v>N/A</v>
      </c>
      <c r="AO76" s="199"/>
      <c r="AP76" s="199"/>
      <c r="AQ76" s="199"/>
      <c r="BN76" s="44"/>
    </row>
    <row r="77" spans="1:66" ht="34.5" customHeight="1" x14ac:dyDescent="0.25">
      <c r="A77" s="46"/>
      <c r="B77" s="143"/>
      <c r="C77" s="978"/>
      <c r="D77" s="979"/>
      <c r="E77" s="293"/>
      <c r="F77" s="279"/>
      <c r="G77" s="334">
        <f t="shared" si="38"/>
        <v>0</v>
      </c>
      <c r="H77" s="143"/>
      <c r="I77" s="143"/>
      <c r="J77" s="143"/>
      <c r="K77" s="254"/>
      <c r="L77" s="455"/>
      <c r="M77" s="327"/>
      <c r="N77" s="412"/>
      <c r="O77" s="254"/>
      <c r="P77" s="143"/>
      <c r="Q77" s="279"/>
      <c r="R77" s="334">
        <f t="shared" ref="R77:R125" si="42">YEAR(Q77)</f>
        <v>1900</v>
      </c>
      <c r="S77" s="411">
        <f t="shared" ref="S77:S125" si="43">IF(P77="RENUNCIA VOLUNTARIA CON COMPENSACIÓN",$E$127,VLOOKUP(R77,$AO$12:$AP$33,2,FALSE))</f>
        <v>0</v>
      </c>
      <c r="T77" s="143"/>
      <c r="U77" s="143"/>
      <c r="V77" s="334">
        <f t="shared" ref="V77:V125" si="44">+T77+U77</f>
        <v>0</v>
      </c>
      <c r="W77" s="143"/>
      <c r="X77" s="143"/>
      <c r="Y77" s="423"/>
      <c r="Z77" s="334" t="str">
        <f t="shared" ref="Z77:Z125" si="45">+IF(AND(P77="Compensación de retiro por jubilación por invalidez",V77&gt;=60),"INVALIDEZ",IF(AND(G77&gt;=70,V77&gt;=120),"OBLIGATORIA",IF(AND(W77="SI",Y77&gt;=30%),"DISCAPACIDAD","NO OBLIGATORIA")))</f>
        <v>NO OBLIGATORIA</v>
      </c>
      <c r="AA77" s="334" t="str">
        <f t="shared" si="39"/>
        <v xml:space="preserve"> </v>
      </c>
      <c r="AB77" s="334" t="str">
        <f t="shared" si="40"/>
        <v xml:space="preserve"> </v>
      </c>
      <c r="AC77" s="334" t="str">
        <f t="shared" si="30"/>
        <v xml:space="preserve"> </v>
      </c>
      <c r="AD77" s="334" t="str">
        <f t="shared" si="31"/>
        <v xml:space="preserve"> </v>
      </c>
      <c r="AE77" s="334" t="str">
        <f t="shared" si="32"/>
        <v xml:space="preserve"> </v>
      </c>
      <c r="AF77" s="334">
        <f t="shared" si="41"/>
        <v>0</v>
      </c>
      <c r="AG77" s="334">
        <f t="shared" si="33"/>
        <v>-4</v>
      </c>
      <c r="AH77" s="334" t="b">
        <f t="shared" si="34"/>
        <v>0</v>
      </c>
      <c r="AI77" s="143"/>
      <c r="AJ77" s="334">
        <f t="shared" si="35"/>
        <v>0</v>
      </c>
      <c r="AK77" s="334">
        <f t="shared" si="36"/>
        <v>-4</v>
      </c>
      <c r="AL77" s="334" t="b">
        <f t="shared" si="37"/>
        <v>0</v>
      </c>
      <c r="AM77" s="295" t="str">
        <f t="shared" ref="AM77:AM125" si="46">IF(AE77="PAGO",AH77*5*S77,IF(AI77&gt;0,AL77*5*S77," "))</f>
        <v xml:space="preserve"> </v>
      </c>
      <c r="AN77" s="296" t="str">
        <f t="shared" ref="AN77:AN125" si="47">IF(P77=$AO$129,"PARTIDA A DEVENGAR",IF(P77=$AO$128,"PARTIDA A DEVENGAR",IF(P77=$AO$127,"PARTIDA A DEVENGAR",IF(P77=$AO$130,"PARTIDA A DEVENGAR","N/A"))))</f>
        <v>N/A</v>
      </c>
      <c r="AO77" s="199"/>
      <c r="AP77" s="199"/>
      <c r="AQ77" s="199"/>
      <c r="BN77" s="44"/>
    </row>
    <row r="78" spans="1:66" ht="34.5" customHeight="1" x14ac:dyDescent="0.25">
      <c r="A78" s="46"/>
      <c r="B78" s="143"/>
      <c r="C78" s="978"/>
      <c r="D78" s="979"/>
      <c r="E78" s="293"/>
      <c r="F78" s="279"/>
      <c r="G78" s="334">
        <f t="shared" si="38"/>
        <v>0</v>
      </c>
      <c r="H78" s="143"/>
      <c r="I78" s="143"/>
      <c r="J78" s="143"/>
      <c r="K78" s="254"/>
      <c r="L78" s="455"/>
      <c r="M78" s="327"/>
      <c r="N78" s="412"/>
      <c r="O78" s="254"/>
      <c r="P78" s="143"/>
      <c r="Q78" s="279"/>
      <c r="R78" s="334">
        <f t="shared" si="42"/>
        <v>1900</v>
      </c>
      <c r="S78" s="411">
        <f t="shared" si="43"/>
        <v>0</v>
      </c>
      <c r="T78" s="143"/>
      <c r="U78" s="143"/>
      <c r="V78" s="334">
        <f t="shared" si="44"/>
        <v>0</v>
      </c>
      <c r="W78" s="143"/>
      <c r="X78" s="143"/>
      <c r="Y78" s="423"/>
      <c r="Z78" s="334" t="str">
        <f t="shared" si="45"/>
        <v>NO OBLIGATORIA</v>
      </c>
      <c r="AA78" s="334" t="str">
        <f t="shared" si="39"/>
        <v xml:space="preserve"> </v>
      </c>
      <c r="AB78" s="334" t="str">
        <f t="shared" si="40"/>
        <v xml:space="preserve"> </v>
      </c>
      <c r="AC78" s="334" t="str">
        <f t="shared" si="30"/>
        <v xml:space="preserve"> </v>
      </c>
      <c r="AD78" s="334" t="str">
        <f t="shared" si="31"/>
        <v xml:space="preserve"> </v>
      </c>
      <c r="AE78" s="334" t="str">
        <f t="shared" si="32"/>
        <v xml:space="preserve"> </v>
      </c>
      <c r="AF78" s="334">
        <f t="shared" si="41"/>
        <v>0</v>
      </c>
      <c r="AG78" s="334">
        <f t="shared" si="33"/>
        <v>-4</v>
      </c>
      <c r="AH78" s="334" t="b">
        <f t="shared" si="34"/>
        <v>0</v>
      </c>
      <c r="AI78" s="143"/>
      <c r="AJ78" s="334">
        <f t="shared" si="35"/>
        <v>0</v>
      </c>
      <c r="AK78" s="334">
        <f t="shared" si="36"/>
        <v>-4</v>
      </c>
      <c r="AL78" s="334" t="b">
        <f t="shared" si="37"/>
        <v>0</v>
      </c>
      <c r="AM78" s="295" t="str">
        <f t="shared" si="46"/>
        <v xml:space="preserve"> </v>
      </c>
      <c r="AN78" s="296" t="str">
        <f t="shared" si="47"/>
        <v>N/A</v>
      </c>
      <c r="AO78" s="199"/>
      <c r="AP78" s="199"/>
      <c r="AQ78" s="199"/>
      <c r="BN78" s="44"/>
    </row>
    <row r="79" spans="1:66" ht="34.5" customHeight="1" x14ac:dyDescent="0.25">
      <c r="A79" s="46"/>
      <c r="B79" s="143"/>
      <c r="C79" s="978"/>
      <c r="D79" s="979"/>
      <c r="E79" s="293"/>
      <c r="F79" s="279"/>
      <c r="G79" s="334">
        <f t="shared" si="38"/>
        <v>0</v>
      </c>
      <c r="H79" s="143"/>
      <c r="I79" s="143"/>
      <c r="J79" s="143"/>
      <c r="K79" s="254"/>
      <c r="L79" s="455"/>
      <c r="M79" s="327"/>
      <c r="N79" s="412"/>
      <c r="O79" s="254"/>
      <c r="P79" s="143"/>
      <c r="Q79" s="279"/>
      <c r="R79" s="334">
        <f t="shared" si="42"/>
        <v>1900</v>
      </c>
      <c r="S79" s="411">
        <f t="shared" si="43"/>
        <v>0</v>
      </c>
      <c r="T79" s="143"/>
      <c r="U79" s="143"/>
      <c r="V79" s="334">
        <f t="shared" si="44"/>
        <v>0</v>
      </c>
      <c r="W79" s="143"/>
      <c r="X79" s="143"/>
      <c r="Y79" s="423"/>
      <c r="Z79" s="334" t="str">
        <f t="shared" si="45"/>
        <v>NO OBLIGATORIA</v>
      </c>
      <c r="AA79" s="334" t="str">
        <f t="shared" si="39"/>
        <v xml:space="preserve"> </v>
      </c>
      <c r="AB79" s="334" t="str">
        <f t="shared" si="40"/>
        <v xml:space="preserve"> </v>
      </c>
      <c r="AC79" s="334" t="str">
        <f t="shared" si="30"/>
        <v xml:space="preserve"> </v>
      </c>
      <c r="AD79" s="334" t="str">
        <f t="shared" si="31"/>
        <v xml:space="preserve"> </v>
      </c>
      <c r="AE79" s="334" t="str">
        <f t="shared" si="32"/>
        <v xml:space="preserve"> </v>
      </c>
      <c r="AF79" s="334">
        <f t="shared" si="41"/>
        <v>0</v>
      </c>
      <c r="AG79" s="334">
        <f t="shared" si="33"/>
        <v>-4</v>
      </c>
      <c r="AH79" s="334" t="b">
        <f t="shared" si="34"/>
        <v>0</v>
      </c>
      <c r="AI79" s="143"/>
      <c r="AJ79" s="334">
        <f t="shared" si="35"/>
        <v>0</v>
      </c>
      <c r="AK79" s="334">
        <f t="shared" si="36"/>
        <v>-4</v>
      </c>
      <c r="AL79" s="334" t="b">
        <f t="shared" si="37"/>
        <v>0</v>
      </c>
      <c r="AM79" s="295" t="str">
        <f t="shared" si="46"/>
        <v xml:space="preserve"> </v>
      </c>
      <c r="AN79" s="296" t="str">
        <f t="shared" si="47"/>
        <v>N/A</v>
      </c>
      <c r="AO79" s="199"/>
      <c r="AP79" s="199"/>
      <c r="AQ79" s="199"/>
      <c r="BN79" s="44"/>
    </row>
    <row r="80" spans="1:66" ht="34.5" customHeight="1" x14ac:dyDescent="0.25">
      <c r="A80" s="46"/>
      <c r="B80" s="143"/>
      <c r="C80" s="978"/>
      <c r="D80" s="979"/>
      <c r="E80" s="293"/>
      <c r="F80" s="279"/>
      <c r="G80" s="334">
        <f t="shared" si="38"/>
        <v>0</v>
      </c>
      <c r="H80" s="143"/>
      <c r="I80" s="143"/>
      <c r="J80" s="143"/>
      <c r="K80" s="254"/>
      <c r="L80" s="455"/>
      <c r="M80" s="327"/>
      <c r="N80" s="412"/>
      <c r="O80" s="254"/>
      <c r="P80" s="143"/>
      <c r="Q80" s="279"/>
      <c r="R80" s="334">
        <f t="shared" si="42"/>
        <v>1900</v>
      </c>
      <c r="S80" s="411">
        <f t="shared" si="43"/>
        <v>0</v>
      </c>
      <c r="T80" s="143"/>
      <c r="U80" s="143"/>
      <c r="V80" s="334">
        <f t="shared" si="44"/>
        <v>0</v>
      </c>
      <c r="W80" s="143"/>
      <c r="X80" s="143"/>
      <c r="Y80" s="423"/>
      <c r="Z80" s="334" t="str">
        <f t="shared" si="45"/>
        <v>NO OBLIGATORIA</v>
      </c>
      <c r="AA80" s="334" t="str">
        <f t="shared" si="39"/>
        <v xml:space="preserve"> </v>
      </c>
      <c r="AB80" s="334" t="str">
        <f t="shared" si="40"/>
        <v xml:space="preserve"> </v>
      </c>
      <c r="AC80" s="334" t="str">
        <f t="shared" si="30"/>
        <v xml:space="preserve"> </v>
      </c>
      <c r="AD80" s="334" t="str">
        <f t="shared" si="31"/>
        <v xml:space="preserve"> </v>
      </c>
      <c r="AE80" s="334" t="str">
        <f t="shared" si="32"/>
        <v xml:space="preserve"> </v>
      </c>
      <c r="AF80" s="334">
        <f t="shared" si="41"/>
        <v>0</v>
      </c>
      <c r="AG80" s="334">
        <f t="shared" si="33"/>
        <v>-4</v>
      </c>
      <c r="AH80" s="334" t="b">
        <f t="shared" si="34"/>
        <v>0</v>
      </c>
      <c r="AI80" s="143"/>
      <c r="AJ80" s="334">
        <f t="shared" si="35"/>
        <v>0</v>
      </c>
      <c r="AK80" s="334">
        <f t="shared" si="36"/>
        <v>-4</v>
      </c>
      <c r="AL80" s="334" t="b">
        <f t="shared" si="37"/>
        <v>0</v>
      </c>
      <c r="AM80" s="295" t="str">
        <f t="shared" si="46"/>
        <v xml:space="preserve"> </v>
      </c>
      <c r="AN80" s="296" t="str">
        <f t="shared" si="47"/>
        <v>N/A</v>
      </c>
      <c r="AO80" s="199"/>
      <c r="AP80" s="199"/>
      <c r="AQ80" s="199"/>
      <c r="BN80" s="44"/>
    </row>
    <row r="81" spans="1:66" ht="34.5" customHeight="1" x14ac:dyDescent="0.25">
      <c r="A81" s="46"/>
      <c r="B81" s="143"/>
      <c r="C81" s="978"/>
      <c r="D81" s="979"/>
      <c r="E81" s="293"/>
      <c r="F81" s="279"/>
      <c r="G81" s="334">
        <f t="shared" si="38"/>
        <v>0</v>
      </c>
      <c r="H81" s="143"/>
      <c r="I81" s="143"/>
      <c r="J81" s="143"/>
      <c r="K81" s="254"/>
      <c r="L81" s="455"/>
      <c r="M81" s="327"/>
      <c r="N81" s="412"/>
      <c r="O81" s="254"/>
      <c r="P81" s="143"/>
      <c r="Q81" s="279"/>
      <c r="R81" s="334">
        <f t="shared" si="42"/>
        <v>1900</v>
      </c>
      <c r="S81" s="411">
        <f t="shared" si="43"/>
        <v>0</v>
      </c>
      <c r="T81" s="143"/>
      <c r="U81" s="143"/>
      <c r="V81" s="334">
        <f t="shared" si="44"/>
        <v>0</v>
      </c>
      <c r="W81" s="143"/>
      <c r="X81" s="143"/>
      <c r="Y81" s="423"/>
      <c r="Z81" s="334" t="str">
        <f t="shared" si="45"/>
        <v>NO OBLIGATORIA</v>
      </c>
      <c r="AA81" s="334" t="str">
        <f t="shared" si="39"/>
        <v xml:space="preserve"> </v>
      </c>
      <c r="AB81" s="334" t="str">
        <f t="shared" si="40"/>
        <v xml:space="preserve"> </v>
      </c>
      <c r="AC81" s="334" t="str">
        <f t="shared" si="30"/>
        <v xml:space="preserve"> </v>
      </c>
      <c r="AD81" s="334" t="str">
        <f t="shared" si="31"/>
        <v xml:space="preserve"> </v>
      </c>
      <c r="AE81" s="334" t="str">
        <f t="shared" si="32"/>
        <v xml:space="preserve"> </v>
      </c>
      <c r="AF81" s="334">
        <f t="shared" si="41"/>
        <v>0</v>
      </c>
      <c r="AG81" s="334">
        <f t="shared" si="33"/>
        <v>-4</v>
      </c>
      <c r="AH81" s="334" t="b">
        <f t="shared" si="34"/>
        <v>0</v>
      </c>
      <c r="AI81" s="143"/>
      <c r="AJ81" s="334">
        <f t="shared" si="35"/>
        <v>0</v>
      </c>
      <c r="AK81" s="334">
        <f t="shared" si="36"/>
        <v>-4</v>
      </c>
      <c r="AL81" s="334" t="b">
        <f t="shared" si="37"/>
        <v>0</v>
      </c>
      <c r="AM81" s="295" t="str">
        <f t="shared" si="46"/>
        <v xml:space="preserve"> </v>
      </c>
      <c r="AN81" s="296" t="str">
        <f t="shared" si="47"/>
        <v>N/A</v>
      </c>
      <c r="AO81" s="199"/>
      <c r="AP81" s="199"/>
      <c r="AQ81" s="199"/>
      <c r="BN81" s="44"/>
    </row>
    <row r="82" spans="1:66" ht="34.5" customHeight="1" x14ac:dyDescent="0.25">
      <c r="A82" s="46"/>
      <c r="B82" s="143"/>
      <c r="C82" s="978"/>
      <c r="D82" s="979"/>
      <c r="E82" s="293"/>
      <c r="F82" s="279"/>
      <c r="G82" s="334">
        <f t="shared" si="38"/>
        <v>0</v>
      </c>
      <c r="H82" s="143"/>
      <c r="I82" s="143"/>
      <c r="J82" s="143"/>
      <c r="K82" s="254"/>
      <c r="L82" s="455"/>
      <c r="M82" s="327"/>
      <c r="N82" s="412"/>
      <c r="O82" s="254"/>
      <c r="P82" s="143"/>
      <c r="Q82" s="279"/>
      <c r="R82" s="334">
        <f t="shared" si="42"/>
        <v>1900</v>
      </c>
      <c r="S82" s="411">
        <f t="shared" si="43"/>
        <v>0</v>
      </c>
      <c r="T82" s="143"/>
      <c r="U82" s="143"/>
      <c r="V82" s="334">
        <f t="shared" si="44"/>
        <v>0</v>
      </c>
      <c r="W82" s="143"/>
      <c r="X82" s="143"/>
      <c r="Y82" s="423"/>
      <c r="Z82" s="334" t="str">
        <f t="shared" si="45"/>
        <v>NO OBLIGATORIA</v>
      </c>
      <c r="AA82" s="334" t="str">
        <f t="shared" si="39"/>
        <v xml:space="preserve"> </v>
      </c>
      <c r="AB82" s="334" t="str">
        <f t="shared" si="40"/>
        <v xml:space="preserve"> </v>
      </c>
      <c r="AC82" s="334" t="str">
        <f t="shared" si="30"/>
        <v xml:space="preserve"> </v>
      </c>
      <c r="AD82" s="334" t="str">
        <f t="shared" si="31"/>
        <v xml:space="preserve"> </v>
      </c>
      <c r="AE82" s="334" t="str">
        <f t="shared" si="32"/>
        <v xml:space="preserve"> </v>
      </c>
      <c r="AF82" s="334">
        <f t="shared" si="41"/>
        <v>0</v>
      </c>
      <c r="AG82" s="334">
        <f t="shared" si="33"/>
        <v>-4</v>
      </c>
      <c r="AH82" s="334" t="b">
        <f t="shared" si="34"/>
        <v>0</v>
      </c>
      <c r="AI82" s="143"/>
      <c r="AJ82" s="334">
        <f t="shared" si="35"/>
        <v>0</v>
      </c>
      <c r="AK82" s="334">
        <f t="shared" si="36"/>
        <v>-4</v>
      </c>
      <c r="AL82" s="334" t="b">
        <f t="shared" si="37"/>
        <v>0</v>
      </c>
      <c r="AM82" s="295" t="str">
        <f t="shared" si="46"/>
        <v xml:space="preserve"> </v>
      </c>
      <c r="AN82" s="296" t="str">
        <f t="shared" si="47"/>
        <v>N/A</v>
      </c>
      <c r="AO82" s="199"/>
      <c r="AP82" s="199"/>
      <c r="AQ82" s="199"/>
      <c r="BN82" s="44"/>
    </row>
    <row r="83" spans="1:66" ht="34.5" customHeight="1" x14ac:dyDescent="0.25">
      <c r="A83" s="46"/>
      <c r="B83" s="143"/>
      <c r="C83" s="978"/>
      <c r="D83" s="979"/>
      <c r="E83" s="293"/>
      <c r="F83" s="279"/>
      <c r="G83" s="334">
        <f t="shared" si="38"/>
        <v>0</v>
      </c>
      <c r="H83" s="143"/>
      <c r="I83" s="143"/>
      <c r="J83" s="143"/>
      <c r="K83" s="254"/>
      <c r="L83" s="455"/>
      <c r="M83" s="327"/>
      <c r="N83" s="412"/>
      <c r="O83" s="254"/>
      <c r="P83" s="143"/>
      <c r="Q83" s="279"/>
      <c r="R83" s="334">
        <f t="shared" si="42"/>
        <v>1900</v>
      </c>
      <c r="S83" s="411">
        <f t="shared" si="43"/>
        <v>0</v>
      </c>
      <c r="T83" s="143"/>
      <c r="U83" s="143"/>
      <c r="V83" s="334">
        <f t="shared" si="44"/>
        <v>0</v>
      </c>
      <c r="W83" s="143"/>
      <c r="X83" s="143"/>
      <c r="Y83" s="423"/>
      <c r="Z83" s="334" t="str">
        <f t="shared" si="45"/>
        <v>NO OBLIGATORIA</v>
      </c>
      <c r="AA83" s="334" t="str">
        <f t="shared" si="39"/>
        <v xml:space="preserve"> </v>
      </c>
      <c r="AB83" s="334" t="str">
        <f t="shared" si="40"/>
        <v xml:space="preserve"> </v>
      </c>
      <c r="AC83" s="334" t="str">
        <f t="shared" si="30"/>
        <v xml:space="preserve"> </v>
      </c>
      <c r="AD83" s="334" t="str">
        <f t="shared" si="31"/>
        <v xml:space="preserve"> </v>
      </c>
      <c r="AE83" s="334" t="str">
        <f t="shared" si="32"/>
        <v xml:space="preserve"> </v>
      </c>
      <c r="AF83" s="334">
        <f t="shared" si="41"/>
        <v>0</v>
      </c>
      <c r="AG83" s="334">
        <f t="shared" si="33"/>
        <v>-4</v>
      </c>
      <c r="AH83" s="334" t="b">
        <f t="shared" si="34"/>
        <v>0</v>
      </c>
      <c r="AI83" s="143"/>
      <c r="AJ83" s="334">
        <f t="shared" si="35"/>
        <v>0</v>
      </c>
      <c r="AK83" s="334">
        <f t="shared" si="36"/>
        <v>-4</v>
      </c>
      <c r="AL83" s="334" t="b">
        <f t="shared" si="37"/>
        <v>0</v>
      </c>
      <c r="AM83" s="295" t="str">
        <f t="shared" si="46"/>
        <v xml:space="preserve"> </v>
      </c>
      <c r="AN83" s="296" t="str">
        <f t="shared" si="47"/>
        <v>N/A</v>
      </c>
      <c r="AO83" s="199"/>
      <c r="AP83" s="199"/>
      <c r="AQ83" s="199"/>
      <c r="BN83" s="44"/>
    </row>
    <row r="84" spans="1:66" ht="34.5" customHeight="1" x14ac:dyDescent="0.25">
      <c r="A84" s="46"/>
      <c r="B84" s="143"/>
      <c r="C84" s="978"/>
      <c r="D84" s="979"/>
      <c r="E84" s="293"/>
      <c r="F84" s="279"/>
      <c r="G84" s="334">
        <f t="shared" si="38"/>
        <v>0</v>
      </c>
      <c r="H84" s="143"/>
      <c r="I84" s="143"/>
      <c r="J84" s="143"/>
      <c r="K84" s="254"/>
      <c r="L84" s="455"/>
      <c r="M84" s="327"/>
      <c r="N84" s="412"/>
      <c r="O84" s="254"/>
      <c r="P84" s="143"/>
      <c r="Q84" s="279"/>
      <c r="R84" s="334">
        <f t="shared" si="42"/>
        <v>1900</v>
      </c>
      <c r="S84" s="411">
        <f t="shared" si="43"/>
        <v>0</v>
      </c>
      <c r="T84" s="143"/>
      <c r="U84" s="143"/>
      <c r="V84" s="334">
        <f t="shared" si="44"/>
        <v>0</v>
      </c>
      <c r="W84" s="143"/>
      <c r="X84" s="143"/>
      <c r="Y84" s="423"/>
      <c r="Z84" s="334" t="str">
        <f t="shared" si="45"/>
        <v>NO OBLIGATORIA</v>
      </c>
      <c r="AA84" s="334" t="str">
        <f t="shared" si="39"/>
        <v xml:space="preserve"> </v>
      </c>
      <c r="AB84" s="334" t="str">
        <f t="shared" si="40"/>
        <v xml:space="preserve"> </v>
      </c>
      <c r="AC84" s="334" t="str">
        <f t="shared" si="30"/>
        <v xml:space="preserve"> </v>
      </c>
      <c r="AD84" s="334" t="str">
        <f t="shared" si="31"/>
        <v xml:space="preserve"> </v>
      </c>
      <c r="AE84" s="334" t="str">
        <f t="shared" si="32"/>
        <v xml:space="preserve"> </v>
      </c>
      <c r="AF84" s="334">
        <f t="shared" si="41"/>
        <v>0</v>
      </c>
      <c r="AG84" s="334">
        <f t="shared" si="33"/>
        <v>-4</v>
      </c>
      <c r="AH84" s="334" t="b">
        <f t="shared" si="34"/>
        <v>0</v>
      </c>
      <c r="AI84" s="143"/>
      <c r="AJ84" s="334">
        <f t="shared" si="35"/>
        <v>0</v>
      </c>
      <c r="AK84" s="334">
        <f t="shared" si="36"/>
        <v>-4</v>
      </c>
      <c r="AL84" s="334" t="b">
        <f t="shared" si="37"/>
        <v>0</v>
      </c>
      <c r="AM84" s="295" t="str">
        <f t="shared" si="46"/>
        <v xml:space="preserve"> </v>
      </c>
      <c r="AN84" s="296" t="str">
        <f t="shared" si="47"/>
        <v>N/A</v>
      </c>
      <c r="AO84" s="199"/>
      <c r="AP84" s="199"/>
      <c r="AQ84" s="199"/>
      <c r="BN84" s="44"/>
    </row>
    <row r="85" spans="1:66" ht="34.5" customHeight="1" x14ac:dyDescent="0.25">
      <c r="A85" s="46"/>
      <c r="B85" s="143"/>
      <c r="C85" s="978"/>
      <c r="D85" s="979"/>
      <c r="E85" s="293"/>
      <c r="F85" s="279"/>
      <c r="G85" s="334">
        <f t="shared" si="38"/>
        <v>0</v>
      </c>
      <c r="H85" s="143"/>
      <c r="I85" s="143"/>
      <c r="J85" s="143"/>
      <c r="K85" s="254"/>
      <c r="L85" s="455"/>
      <c r="M85" s="327"/>
      <c r="N85" s="412"/>
      <c r="O85" s="254"/>
      <c r="P85" s="143"/>
      <c r="Q85" s="279"/>
      <c r="R85" s="334">
        <f t="shared" si="42"/>
        <v>1900</v>
      </c>
      <c r="S85" s="411">
        <f t="shared" si="43"/>
        <v>0</v>
      </c>
      <c r="T85" s="143"/>
      <c r="U85" s="143"/>
      <c r="V85" s="334">
        <f t="shared" si="44"/>
        <v>0</v>
      </c>
      <c r="W85" s="143"/>
      <c r="X85" s="143"/>
      <c r="Y85" s="423"/>
      <c r="Z85" s="334" t="str">
        <f t="shared" si="45"/>
        <v>NO OBLIGATORIA</v>
      </c>
      <c r="AA85" s="334" t="str">
        <f t="shared" si="39"/>
        <v xml:space="preserve"> </v>
      </c>
      <c r="AB85" s="334" t="str">
        <f t="shared" si="40"/>
        <v xml:space="preserve"> </v>
      </c>
      <c r="AC85" s="334" t="str">
        <f t="shared" si="30"/>
        <v xml:space="preserve"> </v>
      </c>
      <c r="AD85" s="334" t="str">
        <f t="shared" si="31"/>
        <v xml:space="preserve"> </v>
      </c>
      <c r="AE85" s="334" t="str">
        <f t="shared" si="32"/>
        <v xml:space="preserve"> </v>
      </c>
      <c r="AF85" s="334">
        <f t="shared" si="41"/>
        <v>0</v>
      </c>
      <c r="AG85" s="334">
        <f t="shared" si="33"/>
        <v>-4</v>
      </c>
      <c r="AH85" s="334" t="b">
        <f t="shared" si="34"/>
        <v>0</v>
      </c>
      <c r="AI85" s="143"/>
      <c r="AJ85" s="334">
        <f t="shared" si="35"/>
        <v>0</v>
      </c>
      <c r="AK85" s="334">
        <f t="shared" si="36"/>
        <v>-4</v>
      </c>
      <c r="AL85" s="334" t="b">
        <f t="shared" si="37"/>
        <v>0</v>
      </c>
      <c r="AM85" s="295" t="str">
        <f t="shared" si="46"/>
        <v xml:space="preserve"> </v>
      </c>
      <c r="AN85" s="296" t="str">
        <f t="shared" si="47"/>
        <v>N/A</v>
      </c>
      <c r="AO85" s="199"/>
      <c r="AP85" s="199"/>
      <c r="AQ85" s="199"/>
      <c r="BN85" s="44"/>
    </row>
    <row r="86" spans="1:66" ht="34.5" customHeight="1" x14ac:dyDescent="0.25">
      <c r="A86" s="46"/>
      <c r="B86" s="143"/>
      <c r="C86" s="978"/>
      <c r="D86" s="979"/>
      <c r="E86" s="293"/>
      <c r="F86" s="279"/>
      <c r="G86" s="334">
        <f t="shared" si="38"/>
        <v>0</v>
      </c>
      <c r="H86" s="143"/>
      <c r="I86" s="143"/>
      <c r="J86" s="143"/>
      <c r="K86" s="254"/>
      <c r="L86" s="455"/>
      <c r="M86" s="327"/>
      <c r="N86" s="412"/>
      <c r="O86" s="254"/>
      <c r="P86" s="143"/>
      <c r="Q86" s="279"/>
      <c r="R86" s="334">
        <f t="shared" si="42"/>
        <v>1900</v>
      </c>
      <c r="S86" s="411">
        <f t="shared" si="43"/>
        <v>0</v>
      </c>
      <c r="T86" s="143"/>
      <c r="U86" s="143"/>
      <c r="V86" s="334">
        <f t="shared" si="44"/>
        <v>0</v>
      </c>
      <c r="W86" s="143"/>
      <c r="X86" s="143"/>
      <c r="Y86" s="423"/>
      <c r="Z86" s="334" t="str">
        <f t="shared" si="45"/>
        <v>NO OBLIGATORIA</v>
      </c>
      <c r="AA86" s="334" t="str">
        <f t="shared" si="39"/>
        <v xml:space="preserve"> </v>
      </c>
      <c r="AB86" s="334" t="str">
        <f t="shared" si="40"/>
        <v xml:space="preserve"> </v>
      </c>
      <c r="AC86" s="334" t="str">
        <f t="shared" si="30"/>
        <v xml:space="preserve"> </v>
      </c>
      <c r="AD86" s="334" t="str">
        <f t="shared" si="31"/>
        <v xml:space="preserve"> </v>
      </c>
      <c r="AE86" s="334" t="str">
        <f t="shared" si="32"/>
        <v xml:space="preserve"> </v>
      </c>
      <c r="AF86" s="334">
        <f t="shared" si="41"/>
        <v>0</v>
      </c>
      <c r="AG86" s="334">
        <f t="shared" si="33"/>
        <v>-4</v>
      </c>
      <c r="AH86" s="334" t="b">
        <f t="shared" si="34"/>
        <v>0</v>
      </c>
      <c r="AI86" s="143"/>
      <c r="AJ86" s="334">
        <f t="shared" si="35"/>
        <v>0</v>
      </c>
      <c r="AK86" s="334">
        <f t="shared" si="36"/>
        <v>-4</v>
      </c>
      <c r="AL86" s="334" t="b">
        <f t="shared" si="37"/>
        <v>0</v>
      </c>
      <c r="AM86" s="295" t="str">
        <f t="shared" si="46"/>
        <v xml:space="preserve"> </v>
      </c>
      <c r="AN86" s="296" t="str">
        <f t="shared" si="47"/>
        <v>N/A</v>
      </c>
      <c r="AO86" s="199"/>
      <c r="AP86" s="199"/>
      <c r="AQ86" s="199"/>
      <c r="BN86" s="44"/>
    </row>
    <row r="87" spans="1:66" ht="34.5" customHeight="1" x14ac:dyDescent="0.25">
      <c r="A87" s="46"/>
      <c r="B87" s="143"/>
      <c r="C87" s="978"/>
      <c r="D87" s="979"/>
      <c r="E87" s="293"/>
      <c r="F87" s="279"/>
      <c r="G87" s="334">
        <f t="shared" si="38"/>
        <v>0</v>
      </c>
      <c r="H87" s="143"/>
      <c r="I87" s="143"/>
      <c r="J87" s="143"/>
      <c r="K87" s="254"/>
      <c r="L87" s="455"/>
      <c r="M87" s="327"/>
      <c r="N87" s="412"/>
      <c r="O87" s="254"/>
      <c r="P87" s="143"/>
      <c r="Q87" s="279"/>
      <c r="R87" s="334">
        <f t="shared" si="42"/>
        <v>1900</v>
      </c>
      <c r="S87" s="411">
        <f t="shared" si="43"/>
        <v>0</v>
      </c>
      <c r="T87" s="143"/>
      <c r="U87" s="143"/>
      <c r="V87" s="334">
        <f t="shared" si="44"/>
        <v>0</v>
      </c>
      <c r="W87" s="143"/>
      <c r="X87" s="143"/>
      <c r="Y87" s="423"/>
      <c r="Z87" s="334" t="str">
        <f t="shared" si="45"/>
        <v>NO OBLIGATORIA</v>
      </c>
      <c r="AA87" s="334" t="str">
        <f t="shared" si="39"/>
        <v xml:space="preserve"> </v>
      </c>
      <c r="AB87" s="334" t="str">
        <f t="shared" si="40"/>
        <v xml:space="preserve"> </v>
      </c>
      <c r="AC87" s="334" t="str">
        <f t="shared" si="30"/>
        <v xml:space="preserve"> </v>
      </c>
      <c r="AD87" s="334" t="str">
        <f t="shared" si="31"/>
        <v xml:space="preserve"> </v>
      </c>
      <c r="AE87" s="334" t="str">
        <f t="shared" si="32"/>
        <v xml:space="preserve"> </v>
      </c>
      <c r="AF87" s="334">
        <f t="shared" si="41"/>
        <v>0</v>
      </c>
      <c r="AG87" s="334">
        <f t="shared" si="33"/>
        <v>-4</v>
      </c>
      <c r="AH87" s="334" t="b">
        <f t="shared" si="34"/>
        <v>0</v>
      </c>
      <c r="AI87" s="143"/>
      <c r="AJ87" s="334">
        <f t="shared" si="35"/>
        <v>0</v>
      </c>
      <c r="AK87" s="334">
        <f t="shared" si="36"/>
        <v>-4</v>
      </c>
      <c r="AL87" s="334" t="b">
        <f t="shared" si="37"/>
        <v>0</v>
      </c>
      <c r="AM87" s="295" t="str">
        <f t="shared" si="46"/>
        <v xml:space="preserve"> </v>
      </c>
      <c r="AN87" s="296" t="str">
        <f t="shared" si="47"/>
        <v>N/A</v>
      </c>
      <c r="AO87" s="199"/>
      <c r="AP87" s="199"/>
      <c r="AQ87" s="199"/>
      <c r="BN87" s="44"/>
    </row>
    <row r="88" spans="1:66" ht="34.5" customHeight="1" x14ac:dyDescent="0.25">
      <c r="A88" s="46"/>
      <c r="B88" s="143"/>
      <c r="C88" s="978"/>
      <c r="D88" s="979"/>
      <c r="E88" s="293"/>
      <c r="F88" s="279"/>
      <c r="G88" s="334">
        <f t="shared" si="38"/>
        <v>0</v>
      </c>
      <c r="H88" s="143"/>
      <c r="I88" s="143"/>
      <c r="J88" s="143"/>
      <c r="K88" s="254"/>
      <c r="L88" s="455"/>
      <c r="M88" s="327"/>
      <c r="N88" s="412"/>
      <c r="O88" s="254"/>
      <c r="P88" s="143"/>
      <c r="Q88" s="279"/>
      <c r="R88" s="334">
        <f t="shared" si="42"/>
        <v>1900</v>
      </c>
      <c r="S88" s="411">
        <f t="shared" si="43"/>
        <v>0</v>
      </c>
      <c r="T88" s="143"/>
      <c r="U88" s="143"/>
      <c r="V88" s="334">
        <f t="shared" si="44"/>
        <v>0</v>
      </c>
      <c r="W88" s="143"/>
      <c r="X88" s="143"/>
      <c r="Y88" s="423"/>
      <c r="Z88" s="334" t="str">
        <f t="shared" si="45"/>
        <v>NO OBLIGATORIA</v>
      </c>
      <c r="AA88" s="334" t="str">
        <f t="shared" si="39"/>
        <v xml:space="preserve"> </v>
      </c>
      <c r="AB88" s="334" t="str">
        <f t="shared" si="40"/>
        <v xml:space="preserve"> </v>
      </c>
      <c r="AC88" s="334" t="str">
        <f t="shared" si="30"/>
        <v xml:space="preserve"> </v>
      </c>
      <c r="AD88" s="334" t="str">
        <f t="shared" si="31"/>
        <v xml:space="preserve"> </v>
      </c>
      <c r="AE88" s="334" t="str">
        <f t="shared" si="32"/>
        <v xml:space="preserve"> </v>
      </c>
      <c r="AF88" s="334">
        <f t="shared" si="41"/>
        <v>0</v>
      </c>
      <c r="AG88" s="334">
        <f t="shared" si="33"/>
        <v>-4</v>
      </c>
      <c r="AH88" s="334" t="b">
        <f t="shared" si="34"/>
        <v>0</v>
      </c>
      <c r="AI88" s="143"/>
      <c r="AJ88" s="334">
        <f t="shared" si="35"/>
        <v>0</v>
      </c>
      <c r="AK88" s="334">
        <f t="shared" si="36"/>
        <v>-4</v>
      </c>
      <c r="AL88" s="334" t="b">
        <f t="shared" si="37"/>
        <v>0</v>
      </c>
      <c r="AM88" s="295" t="str">
        <f t="shared" si="46"/>
        <v xml:space="preserve"> </v>
      </c>
      <c r="AN88" s="296" t="str">
        <f t="shared" si="47"/>
        <v>N/A</v>
      </c>
      <c r="AO88" s="199"/>
      <c r="AP88" s="199"/>
      <c r="AQ88" s="199"/>
      <c r="BN88" s="44"/>
    </row>
    <row r="89" spans="1:66" ht="34.5" customHeight="1" x14ac:dyDescent="0.25">
      <c r="A89" s="46"/>
      <c r="B89" s="143"/>
      <c r="C89" s="978"/>
      <c r="D89" s="979"/>
      <c r="E89" s="293"/>
      <c r="F89" s="279"/>
      <c r="G89" s="334">
        <f t="shared" si="38"/>
        <v>0</v>
      </c>
      <c r="H89" s="143"/>
      <c r="I89" s="143"/>
      <c r="J89" s="143"/>
      <c r="K89" s="254"/>
      <c r="L89" s="455"/>
      <c r="M89" s="327"/>
      <c r="N89" s="412"/>
      <c r="O89" s="254"/>
      <c r="P89" s="143"/>
      <c r="Q89" s="279"/>
      <c r="R89" s="334">
        <f t="shared" si="42"/>
        <v>1900</v>
      </c>
      <c r="S89" s="411">
        <f t="shared" si="43"/>
        <v>0</v>
      </c>
      <c r="T89" s="143"/>
      <c r="U89" s="143"/>
      <c r="V89" s="334">
        <f t="shared" si="44"/>
        <v>0</v>
      </c>
      <c r="W89" s="143"/>
      <c r="X89" s="143"/>
      <c r="Y89" s="423"/>
      <c r="Z89" s="334" t="str">
        <f t="shared" si="45"/>
        <v>NO OBLIGATORIA</v>
      </c>
      <c r="AA89" s="334" t="str">
        <f t="shared" si="39"/>
        <v xml:space="preserve"> </v>
      </c>
      <c r="AB89" s="334" t="str">
        <f t="shared" si="40"/>
        <v xml:space="preserve"> </v>
      </c>
      <c r="AC89" s="334" t="str">
        <f t="shared" si="30"/>
        <v xml:space="preserve"> </v>
      </c>
      <c r="AD89" s="334" t="str">
        <f t="shared" si="31"/>
        <v xml:space="preserve"> </v>
      </c>
      <c r="AE89" s="334" t="str">
        <f t="shared" si="32"/>
        <v xml:space="preserve"> </v>
      </c>
      <c r="AF89" s="334">
        <f t="shared" si="41"/>
        <v>0</v>
      </c>
      <c r="AG89" s="334">
        <f t="shared" si="33"/>
        <v>-4</v>
      </c>
      <c r="AH89" s="334" t="b">
        <f t="shared" si="34"/>
        <v>0</v>
      </c>
      <c r="AI89" s="143"/>
      <c r="AJ89" s="334">
        <f t="shared" si="35"/>
        <v>0</v>
      </c>
      <c r="AK89" s="334">
        <f t="shared" si="36"/>
        <v>-4</v>
      </c>
      <c r="AL89" s="334" t="b">
        <f t="shared" si="37"/>
        <v>0</v>
      </c>
      <c r="AM89" s="295" t="str">
        <f t="shared" si="46"/>
        <v xml:space="preserve"> </v>
      </c>
      <c r="AN89" s="296" t="str">
        <f t="shared" si="47"/>
        <v>N/A</v>
      </c>
      <c r="AO89" s="277" t="s">
        <v>182</v>
      </c>
      <c r="AP89" s="199"/>
      <c r="AQ89" s="199"/>
      <c r="BN89" s="44"/>
    </row>
    <row r="90" spans="1:66" ht="34.5" customHeight="1" x14ac:dyDescent="0.25">
      <c r="A90" s="46"/>
      <c r="B90" s="143"/>
      <c r="C90" s="978"/>
      <c r="D90" s="979"/>
      <c r="E90" s="293"/>
      <c r="F90" s="279"/>
      <c r="G90" s="334">
        <f t="shared" si="38"/>
        <v>0</v>
      </c>
      <c r="H90" s="143"/>
      <c r="I90" s="143"/>
      <c r="J90" s="143"/>
      <c r="K90" s="254"/>
      <c r="L90" s="455"/>
      <c r="M90" s="327"/>
      <c r="N90" s="412"/>
      <c r="O90" s="254"/>
      <c r="P90" s="143"/>
      <c r="Q90" s="279"/>
      <c r="R90" s="334">
        <f t="shared" si="42"/>
        <v>1900</v>
      </c>
      <c r="S90" s="411">
        <f t="shared" si="43"/>
        <v>0</v>
      </c>
      <c r="T90" s="143"/>
      <c r="U90" s="143"/>
      <c r="V90" s="334">
        <f t="shared" si="44"/>
        <v>0</v>
      </c>
      <c r="W90" s="143"/>
      <c r="X90" s="143"/>
      <c r="Y90" s="423"/>
      <c r="Z90" s="334" t="str">
        <f t="shared" si="45"/>
        <v>NO OBLIGATORIA</v>
      </c>
      <c r="AA90" s="334" t="str">
        <f t="shared" si="39"/>
        <v xml:space="preserve"> </v>
      </c>
      <c r="AB90" s="334" t="str">
        <f t="shared" si="40"/>
        <v xml:space="preserve"> </v>
      </c>
      <c r="AC90" s="334" t="str">
        <f t="shared" si="30"/>
        <v xml:space="preserve"> </v>
      </c>
      <c r="AD90" s="334" t="str">
        <f t="shared" si="31"/>
        <v xml:space="preserve"> </v>
      </c>
      <c r="AE90" s="334" t="str">
        <f t="shared" si="32"/>
        <v xml:space="preserve"> </v>
      </c>
      <c r="AF90" s="334">
        <f t="shared" si="41"/>
        <v>0</v>
      </c>
      <c r="AG90" s="334">
        <f t="shared" si="33"/>
        <v>-4</v>
      </c>
      <c r="AH90" s="334" t="b">
        <f t="shared" si="34"/>
        <v>0</v>
      </c>
      <c r="AI90" s="143"/>
      <c r="AJ90" s="334">
        <f t="shared" si="35"/>
        <v>0</v>
      </c>
      <c r="AK90" s="334">
        <f t="shared" si="36"/>
        <v>-4</v>
      </c>
      <c r="AL90" s="334" t="b">
        <f t="shared" si="37"/>
        <v>0</v>
      </c>
      <c r="AM90" s="295" t="str">
        <f t="shared" si="46"/>
        <v xml:space="preserve"> </v>
      </c>
      <c r="AN90" s="296" t="str">
        <f t="shared" si="47"/>
        <v>N/A</v>
      </c>
      <c r="AO90" s="277" t="s">
        <v>181</v>
      </c>
      <c r="AP90" s="199"/>
      <c r="AQ90" s="199"/>
      <c r="BN90" s="44"/>
    </row>
    <row r="91" spans="1:66" ht="34.5" customHeight="1" x14ac:dyDescent="0.25">
      <c r="A91" s="46"/>
      <c r="B91" s="143"/>
      <c r="C91" s="978"/>
      <c r="D91" s="979"/>
      <c r="E91" s="293"/>
      <c r="F91" s="279"/>
      <c r="G91" s="334">
        <f t="shared" si="38"/>
        <v>0</v>
      </c>
      <c r="H91" s="143"/>
      <c r="I91" s="143"/>
      <c r="J91" s="143"/>
      <c r="K91" s="254"/>
      <c r="L91" s="455"/>
      <c r="M91" s="327"/>
      <c r="N91" s="412"/>
      <c r="O91" s="254"/>
      <c r="P91" s="143"/>
      <c r="Q91" s="279"/>
      <c r="R91" s="334">
        <f t="shared" si="42"/>
        <v>1900</v>
      </c>
      <c r="S91" s="411">
        <f t="shared" si="43"/>
        <v>0</v>
      </c>
      <c r="T91" s="143"/>
      <c r="U91" s="143"/>
      <c r="V91" s="334">
        <f t="shared" si="44"/>
        <v>0</v>
      </c>
      <c r="W91" s="143"/>
      <c r="X91" s="143"/>
      <c r="Y91" s="423"/>
      <c r="Z91" s="334" t="str">
        <f t="shared" si="45"/>
        <v>NO OBLIGATORIA</v>
      </c>
      <c r="AA91" s="334" t="str">
        <f t="shared" si="39"/>
        <v xml:space="preserve"> </v>
      </c>
      <c r="AB91" s="334" t="str">
        <f t="shared" si="40"/>
        <v xml:space="preserve"> </v>
      </c>
      <c r="AC91" s="334" t="str">
        <f t="shared" si="30"/>
        <v xml:space="preserve"> </v>
      </c>
      <c r="AD91" s="334" t="str">
        <f t="shared" si="31"/>
        <v xml:space="preserve"> </v>
      </c>
      <c r="AE91" s="334" t="str">
        <f t="shared" si="32"/>
        <v xml:space="preserve"> </v>
      </c>
      <c r="AF91" s="334">
        <f t="shared" si="41"/>
        <v>0</v>
      </c>
      <c r="AG91" s="334">
        <f t="shared" si="33"/>
        <v>-4</v>
      </c>
      <c r="AH91" s="334" t="b">
        <f t="shared" si="34"/>
        <v>0</v>
      </c>
      <c r="AI91" s="143"/>
      <c r="AJ91" s="334">
        <f t="shared" si="35"/>
        <v>0</v>
      </c>
      <c r="AK91" s="334">
        <f t="shared" si="36"/>
        <v>-4</v>
      </c>
      <c r="AL91" s="334" t="b">
        <f t="shared" si="37"/>
        <v>0</v>
      </c>
      <c r="AM91" s="295" t="str">
        <f t="shared" si="46"/>
        <v xml:space="preserve"> </v>
      </c>
      <c r="AN91" s="296" t="str">
        <f t="shared" si="47"/>
        <v>N/A</v>
      </c>
      <c r="AO91"/>
      <c r="AP91" s="199"/>
      <c r="AQ91" s="199"/>
      <c r="BN91" s="44"/>
    </row>
    <row r="92" spans="1:66" ht="34.5" customHeight="1" x14ac:dyDescent="0.25">
      <c r="A92" s="46"/>
      <c r="B92" s="143"/>
      <c r="C92" s="978"/>
      <c r="D92" s="979"/>
      <c r="E92" s="293"/>
      <c r="F92" s="279"/>
      <c r="G92" s="334">
        <f t="shared" si="38"/>
        <v>0</v>
      </c>
      <c r="H92" s="143"/>
      <c r="I92" s="143"/>
      <c r="J92" s="143"/>
      <c r="K92" s="254"/>
      <c r="L92" s="455"/>
      <c r="M92" s="327"/>
      <c r="N92" s="412"/>
      <c r="O92" s="254"/>
      <c r="P92" s="143"/>
      <c r="Q92" s="279"/>
      <c r="R92" s="334">
        <f t="shared" si="42"/>
        <v>1900</v>
      </c>
      <c r="S92" s="411">
        <f t="shared" si="43"/>
        <v>0</v>
      </c>
      <c r="T92" s="143"/>
      <c r="U92" s="143"/>
      <c r="V92" s="334">
        <f t="shared" si="44"/>
        <v>0</v>
      </c>
      <c r="W92" s="143"/>
      <c r="X92" s="143"/>
      <c r="Y92" s="423"/>
      <c r="Z92" s="334" t="str">
        <f t="shared" si="45"/>
        <v>NO OBLIGATORIA</v>
      </c>
      <c r="AA92" s="334" t="str">
        <f t="shared" si="39"/>
        <v xml:space="preserve"> </v>
      </c>
      <c r="AB92" s="334" t="str">
        <f t="shared" si="40"/>
        <v xml:space="preserve"> </v>
      </c>
      <c r="AC92" s="334" t="str">
        <f t="shared" si="30"/>
        <v xml:space="preserve"> </v>
      </c>
      <c r="AD92" s="334" t="str">
        <f t="shared" si="31"/>
        <v xml:space="preserve"> </v>
      </c>
      <c r="AE92" s="334" t="str">
        <f t="shared" si="32"/>
        <v xml:space="preserve"> </v>
      </c>
      <c r="AF92" s="334">
        <f t="shared" si="41"/>
        <v>0</v>
      </c>
      <c r="AG92" s="334">
        <f t="shared" si="33"/>
        <v>-4</v>
      </c>
      <c r="AH92" s="334" t="b">
        <f t="shared" si="34"/>
        <v>0</v>
      </c>
      <c r="AI92" s="143"/>
      <c r="AJ92" s="334">
        <f t="shared" si="35"/>
        <v>0</v>
      </c>
      <c r="AK92" s="334">
        <f t="shared" si="36"/>
        <v>-4</v>
      </c>
      <c r="AL92" s="334" t="b">
        <f t="shared" si="37"/>
        <v>0</v>
      </c>
      <c r="AM92" s="295" t="str">
        <f t="shared" si="46"/>
        <v xml:space="preserve"> </v>
      </c>
      <c r="AN92" s="296" t="str">
        <f t="shared" si="47"/>
        <v>N/A</v>
      </c>
      <c r="AO92"/>
      <c r="AP92" s="199"/>
      <c r="AQ92" s="199"/>
      <c r="BN92" s="44"/>
    </row>
    <row r="93" spans="1:66" ht="34.5" customHeight="1" x14ac:dyDescent="0.25">
      <c r="A93" s="46"/>
      <c r="B93" s="143"/>
      <c r="C93" s="978"/>
      <c r="D93" s="979"/>
      <c r="E93" s="293"/>
      <c r="F93" s="279"/>
      <c r="G93" s="334">
        <f t="shared" si="38"/>
        <v>0</v>
      </c>
      <c r="H93" s="143"/>
      <c r="I93" s="143"/>
      <c r="J93" s="143"/>
      <c r="K93" s="254"/>
      <c r="L93" s="455"/>
      <c r="M93" s="327"/>
      <c r="N93" s="412"/>
      <c r="O93" s="254"/>
      <c r="P93" s="143"/>
      <c r="Q93" s="279"/>
      <c r="R93" s="334">
        <f t="shared" si="42"/>
        <v>1900</v>
      </c>
      <c r="S93" s="411">
        <f t="shared" si="43"/>
        <v>0</v>
      </c>
      <c r="T93" s="143"/>
      <c r="U93" s="143"/>
      <c r="V93" s="334">
        <f t="shared" si="44"/>
        <v>0</v>
      </c>
      <c r="W93" s="143"/>
      <c r="X93" s="143"/>
      <c r="Y93" s="423"/>
      <c r="Z93" s="334" t="str">
        <f t="shared" si="45"/>
        <v>NO OBLIGATORIA</v>
      </c>
      <c r="AA93" s="334" t="str">
        <f t="shared" si="39"/>
        <v xml:space="preserve"> </v>
      </c>
      <c r="AB93" s="334" t="str">
        <f t="shared" si="40"/>
        <v xml:space="preserve"> </v>
      </c>
      <c r="AC93" s="334" t="str">
        <f t="shared" si="30"/>
        <v xml:space="preserve"> </v>
      </c>
      <c r="AD93" s="334" t="str">
        <f t="shared" si="31"/>
        <v xml:space="preserve"> </v>
      </c>
      <c r="AE93" s="334" t="str">
        <f t="shared" si="32"/>
        <v xml:space="preserve"> </v>
      </c>
      <c r="AF93" s="334">
        <f t="shared" si="41"/>
        <v>0</v>
      </c>
      <c r="AG93" s="334">
        <f t="shared" si="33"/>
        <v>-4</v>
      </c>
      <c r="AH93" s="334" t="b">
        <f t="shared" si="34"/>
        <v>0</v>
      </c>
      <c r="AI93" s="143"/>
      <c r="AJ93" s="334">
        <f t="shared" si="35"/>
        <v>0</v>
      </c>
      <c r="AK93" s="334">
        <f t="shared" si="36"/>
        <v>-4</v>
      </c>
      <c r="AL93" s="334" t="b">
        <f t="shared" si="37"/>
        <v>0</v>
      </c>
      <c r="AM93" s="295" t="str">
        <f t="shared" si="46"/>
        <v xml:space="preserve"> </v>
      </c>
      <c r="AN93" s="296" t="str">
        <f t="shared" si="47"/>
        <v>N/A</v>
      </c>
      <c r="AO93" s="145" t="s">
        <v>293</v>
      </c>
      <c r="AP93" s="199"/>
      <c r="AQ93" s="199"/>
      <c r="BN93" s="44"/>
    </row>
    <row r="94" spans="1:66" ht="34.5" customHeight="1" x14ac:dyDescent="0.25">
      <c r="A94" s="46"/>
      <c r="B94" s="143"/>
      <c r="C94" s="978"/>
      <c r="D94" s="979"/>
      <c r="E94" s="293"/>
      <c r="F94" s="279"/>
      <c r="G94" s="334">
        <f t="shared" si="38"/>
        <v>0</v>
      </c>
      <c r="H94" s="143"/>
      <c r="I94" s="143"/>
      <c r="J94" s="143"/>
      <c r="K94" s="254"/>
      <c r="L94" s="455"/>
      <c r="M94" s="327"/>
      <c r="N94" s="412"/>
      <c r="O94" s="254"/>
      <c r="P94" s="143"/>
      <c r="Q94" s="279"/>
      <c r="R94" s="334">
        <f t="shared" si="42"/>
        <v>1900</v>
      </c>
      <c r="S94" s="411">
        <f t="shared" si="43"/>
        <v>0</v>
      </c>
      <c r="T94" s="143"/>
      <c r="U94" s="143"/>
      <c r="V94" s="334">
        <f t="shared" si="44"/>
        <v>0</v>
      </c>
      <c r="W94" s="143"/>
      <c r="X94" s="143"/>
      <c r="Y94" s="423"/>
      <c r="Z94" s="334" t="str">
        <f t="shared" si="45"/>
        <v>NO OBLIGATORIA</v>
      </c>
      <c r="AA94" s="334" t="str">
        <f t="shared" si="39"/>
        <v xml:space="preserve"> </v>
      </c>
      <c r="AB94" s="334" t="str">
        <f t="shared" si="40"/>
        <v xml:space="preserve"> </v>
      </c>
      <c r="AC94" s="334" t="str">
        <f t="shared" si="30"/>
        <v xml:space="preserve"> </v>
      </c>
      <c r="AD94" s="334" t="str">
        <f t="shared" si="31"/>
        <v xml:space="preserve"> </v>
      </c>
      <c r="AE94" s="334" t="str">
        <f t="shared" si="32"/>
        <v xml:space="preserve"> </v>
      </c>
      <c r="AF94" s="334">
        <f t="shared" si="41"/>
        <v>0</v>
      </c>
      <c r="AG94" s="334">
        <f t="shared" si="33"/>
        <v>-4</v>
      </c>
      <c r="AH94" s="334" t="b">
        <f t="shared" si="34"/>
        <v>0</v>
      </c>
      <c r="AI94" s="143"/>
      <c r="AJ94" s="334">
        <f t="shared" si="35"/>
        <v>0</v>
      </c>
      <c r="AK94" s="334">
        <f t="shared" si="36"/>
        <v>-4</v>
      </c>
      <c r="AL94" s="334" t="b">
        <f t="shared" si="37"/>
        <v>0</v>
      </c>
      <c r="AM94" s="295" t="str">
        <f t="shared" si="46"/>
        <v xml:space="preserve"> </v>
      </c>
      <c r="AN94" s="296" t="str">
        <f t="shared" si="47"/>
        <v>N/A</v>
      </c>
      <c r="AO94" t="s">
        <v>292</v>
      </c>
      <c r="AP94" s="199"/>
      <c r="AQ94" s="199"/>
      <c r="BN94" s="44"/>
    </row>
    <row r="95" spans="1:66" ht="34.5" customHeight="1" x14ac:dyDescent="0.25">
      <c r="A95" s="46"/>
      <c r="B95" s="143"/>
      <c r="C95" s="978"/>
      <c r="D95" s="979"/>
      <c r="E95" s="293"/>
      <c r="F95" s="279"/>
      <c r="G95" s="334">
        <f t="shared" si="38"/>
        <v>0</v>
      </c>
      <c r="H95" s="143"/>
      <c r="I95" s="143"/>
      <c r="J95" s="143"/>
      <c r="K95" s="254"/>
      <c r="L95" s="455"/>
      <c r="M95" s="327"/>
      <c r="N95" s="412"/>
      <c r="O95" s="254"/>
      <c r="P95" s="143"/>
      <c r="Q95" s="279"/>
      <c r="R95" s="334">
        <f t="shared" si="42"/>
        <v>1900</v>
      </c>
      <c r="S95" s="411">
        <f t="shared" si="43"/>
        <v>0</v>
      </c>
      <c r="T95" s="143"/>
      <c r="U95" s="143"/>
      <c r="V95" s="334">
        <f t="shared" si="44"/>
        <v>0</v>
      </c>
      <c r="W95" s="143"/>
      <c r="X95" s="143"/>
      <c r="Y95" s="423"/>
      <c r="Z95" s="334" t="str">
        <f t="shared" si="45"/>
        <v>NO OBLIGATORIA</v>
      </c>
      <c r="AA95" s="334" t="str">
        <f t="shared" si="39"/>
        <v xml:space="preserve"> </v>
      </c>
      <c r="AB95" s="334" t="str">
        <f t="shared" si="40"/>
        <v xml:space="preserve"> </v>
      </c>
      <c r="AC95" s="334" t="str">
        <f t="shared" si="30"/>
        <v xml:space="preserve"> </v>
      </c>
      <c r="AD95" s="334" t="str">
        <f t="shared" si="31"/>
        <v xml:space="preserve"> </v>
      </c>
      <c r="AE95" s="334" t="str">
        <f t="shared" si="32"/>
        <v xml:space="preserve"> </v>
      </c>
      <c r="AF95" s="334">
        <f t="shared" si="41"/>
        <v>0</v>
      </c>
      <c r="AG95" s="334">
        <f t="shared" si="33"/>
        <v>-4</v>
      </c>
      <c r="AH95" s="334" t="b">
        <f t="shared" si="34"/>
        <v>0</v>
      </c>
      <c r="AI95" s="143"/>
      <c r="AJ95" s="334">
        <f t="shared" si="35"/>
        <v>0</v>
      </c>
      <c r="AK95" s="334">
        <f t="shared" si="36"/>
        <v>-4</v>
      </c>
      <c r="AL95" s="334" t="b">
        <f t="shared" si="37"/>
        <v>0</v>
      </c>
      <c r="AM95" s="295" t="str">
        <f t="shared" si="46"/>
        <v xml:space="preserve"> </v>
      </c>
      <c r="AN95" s="296" t="str">
        <f t="shared" si="47"/>
        <v>N/A</v>
      </c>
      <c r="AO95" s="277" t="s">
        <v>291</v>
      </c>
      <c r="AP95" s="199"/>
      <c r="AQ95" s="199"/>
      <c r="BN95" s="44"/>
    </row>
    <row r="96" spans="1:66" ht="34.5" customHeight="1" x14ac:dyDescent="0.25">
      <c r="A96" s="46"/>
      <c r="B96" s="143"/>
      <c r="C96" s="978"/>
      <c r="D96" s="979"/>
      <c r="E96" s="293"/>
      <c r="F96" s="279"/>
      <c r="G96" s="334">
        <f t="shared" si="38"/>
        <v>0</v>
      </c>
      <c r="H96" s="143"/>
      <c r="I96" s="143"/>
      <c r="J96" s="143"/>
      <c r="K96" s="254"/>
      <c r="L96" s="455"/>
      <c r="M96" s="327"/>
      <c r="N96" s="412"/>
      <c r="O96" s="254"/>
      <c r="P96" s="143"/>
      <c r="Q96" s="279"/>
      <c r="R96" s="334">
        <f t="shared" si="42"/>
        <v>1900</v>
      </c>
      <c r="S96" s="411">
        <f t="shared" si="43"/>
        <v>0</v>
      </c>
      <c r="T96" s="143"/>
      <c r="U96" s="143"/>
      <c r="V96" s="334">
        <f t="shared" si="44"/>
        <v>0</v>
      </c>
      <c r="W96" s="143"/>
      <c r="X96" s="143"/>
      <c r="Y96" s="423"/>
      <c r="Z96" s="334" t="str">
        <f t="shared" si="45"/>
        <v>NO OBLIGATORIA</v>
      </c>
      <c r="AA96" s="334" t="str">
        <f t="shared" si="39"/>
        <v xml:space="preserve"> </v>
      </c>
      <c r="AB96" s="334" t="str">
        <f t="shared" si="40"/>
        <v xml:space="preserve"> </v>
      </c>
      <c r="AC96" s="334" t="str">
        <f t="shared" ref="AC96:AC125" si="48">+IF(AND(Z96="NO OBLIGATORIA",V96&gt;=480),"OK"," ")</f>
        <v xml:space="preserve"> </v>
      </c>
      <c r="AD96" s="334" t="str">
        <f t="shared" ref="AD96:AD125" si="49">+IF(AND(X96="INTELECTUAL ",V96&gt;=240,Z96="DISCAPACIDAD"),"OK",IF(AND(Z96="DISCAPACIDAD",V96&gt;=300,X96&lt;&gt;"INTELECTUAL "),"OK"," "))</f>
        <v xml:space="preserve"> </v>
      </c>
      <c r="AE96" s="334" t="str">
        <f t="shared" ref="AE96:AE123" si="50">+IF(OR(AA96="OK",AB96="OK",AC96="OK",AD96="OK"),"PAGO",IF(OR(Z96="INVALIDEZ",Z96="OBLIGATORIA"),"PAGO"," "))</f>
        <v xml:space="preserve"> </v>
      </c>
      <c r="AF96" s="334">
        <f t="shared" si="41"/>
        <v>0</v>
      </c>
      <c r="AG96" s="334">
        <f t="shared" ref="AG96:AG123" si="51">AF96-4</f>
        <v>-4</v>
      </c>
      <c r="AH96" s="334" t="b">
        <f t="shared" ref="AH96:AH123" si="52">IF(AG96&gt;=30,"30",IF(AG96&gt;=0,AG96))</f>
        <v>0</v>
      </c>
      <c r="AI96" s="143"/>
      <c r="AJ96" s="334">
        <f t="shared" ref="AJ96:AJ123" si="53">AI96/12</f>
        <v>0</v>
      </c>
      <c r="AK96" s="334">
        <f t="shared" ref="AK96:AK123" si="54">AJ96-4</f>
        <v>-4</v>
      </c>
      <c r="AL96" s="334" t="b">
        <f t="shared" ref="AL96:AL123" si="55">IF(AK96&gt;=30,"30",IF(AK96&gt;=0,AK96))</f>
        <v>0</v>
      </c>
      <c r="AM96" s="295" t="str">
        <f t="shared" si="46"/>
        <v xml:space="preserve"> </v>
      </c>
      <c r="AN96" s="296" t="str">
        <f t="shared" si="47"/>
        <v>N/A</v>
      </c>
      <c r="AO96" s="277" t="s">
        <v>290</v>
      </c>
      <c r="AP96" s="199"/>
      <c r="AQ96" s="199"/>
      <c r="BN96" s="44"/>
    </row>
    <row r="97" spans="1:66" ht="34.5" customHeight="1" x14ac:dyDescent="0.25">
      <c r="A97" s="46"/>
      <c r="B97" s="143"/>
      <c r="C97" s="978"/>
      <c r="D97" s="979"/>
      <c r="E97" s="293"/>
      <c r="F97" s="279"/>
      <c r="G97" s="334">
        <f t="shared" si="38"/>
        <v>0</v>
      </c>
      <c r="H97" s="143"/>
      <c r="I97" s="143"/>
      <c r="J97" s="143"/>
      <c r="K97" s="254"/>
      <c r="L97" s="455"/>
      <c r="M97" s="327"/>
      <c r="N97" s="412"/>
      <c r="O97" s="254"/>
      <c r="P97" s="143"/>
      <c r="Q97" s="279"/>
      <c r="R97" s="334">
        <f t="shared" si="42"/>
        <v>1900</v>
      </c>
      <c r="S97" s="411">
        <f t="shared" si="43"/>
        <v>0</v>
      </c>
      <c r="T97" s="143"/>
      <c r="U97" s="143"/>
      <c r="V97" s="334">
        <f t="shared" si="44"/>
        <v>0</v>
      </c>
      <c r="W97" s="143"/>
      <c r="X97" s="143"/>
      <c r="Y97" s="423"/>
      <c r="Z97" s="334" t="str">
        <f t="shared" si="45"/>
        <v>NO OBLIGATORIA</v>
      </c>
      <c r="AA97" s="334" t="str">
        <f t="shared" si="39"/>
        <v xml:space="preserve"> </v>
      </c>
      <c r="AB97" s="334" t="str">
        <f t="shared" si="40"/>
        <v xml:space="preserve"> </v>
      </c>
      <c r="AC97" s="334" t="str">
        <f t="shared" si="48"/>
        <v xml:space="preserve"> </v>
      </c>
      <c r="AD97" s="334" t="str">
        <f t="shared" si="49"/>
        <v xml:space="preserve"> </v>
      </c>
      <c r="AE97" s="334" t="str">
        <f t="shared" si="50"/>
        <v xml:space="preserve"> </v>
      </c>
      <c r="AF97" s="334">
        <f t="shared" si="41"/>
        <v>0</v>
      </c>
      <c r="AG97" s="334">
        <f t="shared" si="51"/>
        <v>-4</v>
      </c>
      <c r="AH97" s="334" t="b">
        <f t="shared" si="52"/>
        <v>0</v>
      </c>
      <c r="AI97" s="143"/>
      <c r="AJ97" s="334">
        <f t="shared" si="53"/>
        <v>0</v>
      </c>
      <c r="AK97" s="334">
        <f t="shared" si="54"/>
        <v>-4</v>
      </c>
      <c r="AL97" s="334" t="b">
        <f t="shared" si="55"/>
        <v>0</v>
      </c>
      <c r="AM97" s="295" t="str">
        <f t="shared" si="46"/>
        <v xml:space="preserve"> </v>
      </c>
      <c r="AN97" s="296" t="str">
        <f t="shared" si="47"/>
        <v>N/A</v>
      </c>
      <c r="AO97" t="s">
        <v>289</v>
      </c>
      <c r="AP97" s="199"/>
      <c r="AQ97" s="199"/>
      <c r="BN97" s="44"/>
    </row>
    <row r="98" spans="1:66" ht="34.5" customHeight="1" x14ac:dyDescent="0.25">
      <c r="A98" s="46"/>
      <c r="B98" s="143"/>
      <c r="C98" s="978"/>
      <c r="D98" s="979"/>
      <c r="E98" s="293"/>
      <c r="F98" s="279"/>
      <c r="G98" s="334">
        <f t="shared" si="38"/>
        <v>0</v>
      </c>
      <c r="H98" s="143"/>
      <c r="I98" s="143"/>
      <c r="J98" s="143"/>
      <c r="K98" s="254"/>
      <c r="L98" s="455"/>
      <c r="M98" s="327"/>
      <c r="N98" s="412"/>
      <c r="O98" s="254"/>
      <c r="P98" s="143"/>
      <c r="Q98" s="279"/>
      <c r="R98" s="334">
        <f t="shared" si="42"/>
        <v>1900</v>
      </c>
      <c r="S98" s="411">
        <f t="shared" si="43"/>
        <v>0</v>
      </c>
      <c r="T98" s="143"/>
      <c r="U98" s="143"/>
      <c r="V98" s="334">
        <f t="shared" si="44"/>
        <v>0</v>
      </c>
      <c r="W98" s="143"/>
      <c r="X98" s="143"/>
      <c r="Y98" s="423"/>
      <c r="Z98" s="334" t="str">
        <f t="shared" si="45"/>
        <v>NO OBLIGATORIA</v>
      </c>
      <c r="AA98" s="334" t="str">
        <f t="shared" si="39"/>
        <v xml:space="preserve"> </v>
      </c>
      <c r="AB98" s="334" t="str">
        <f t="shared" si="40"/>
        <v xml:space="preserve"> </v>
      </c>
      <c r="AC98" s="334" t="str">
        <f t="shared" si="48"/>
        <v xml:space="preserve"> </v>
      </c>
      <c r="AD98" s="334" t="str">
        <f t="shared" si="49"/>
        <v xml:space="preserve"> </v>
      </c>
      <c r="AE98" s="334" t="str">
        <f t="shared" si="50"/>
        <v xml:space="preserve"> </v>
      </c>
      <c r="AF98" s="334">
        <f t="shared" si="41"/>
        <v>0</v>
      </c>
      <c r="AG98" s="334">
        <f t="shared" si="51"/>
        <v>-4</v>
      </c>
      <c r="AH98" s="334" t="b">
        <f t="shared" si="52"/>
        <v>0</v>
      </c>
      <c r="AI98" s="143"/>
      <c r="AJ98" s="334">
        <f t="shared" si="53"/>
        <v>0</v>
      </c>
      <c r="AK98" s="334">
        <f t="shared" si="54"/>
        <v>-4</v>
      </c>
      <c r="AL98" s="334" t="b">
        <f t="shared" si="55"/>
        <v>0</v>
      </c>
      <c r="AM98" s="295" t="str">
        <f t="shared" si="46"/>
        <v xml:space="preserve"> </v>
      </c>
      <c r="AN98" s="296" t="str">
        <f t="shared" si="47"/>
        <v>N/A</v>
      </c>
      <c r="AO98" t="s">
        <v>288</v>
      </c>
      <c r="AP98" s="199"/>
      <c r="AQ98" s="199"/>
      <c r="BN98" s="44"/>
    </row>
    <row r="99" spans="1:66" ht="34.5" customHeight="1" x14ac:dyDescent="0.25">
      <c r="A99" s="46"/>
      <c r="B99" s="143"/>
      <c r="C99" s="978"/>
      <c r="D99" s="979"/>
      <c r="E99" s="293"/>
      <c r="F99" s="279"/>
      <c r="G99" s="334">
        <f t="shared" si="38"/>
        <v>0</v>
      </c>
      <c r="H99" s="143"/>
      <c r="I99" s="143"/>
      <c r="J99" s="143"/>
      <c r="K99" s="254"/>
      <c r="L99" s="455"/>
      <c r="M99" s="327"/>
      <c r="N99" s="412"/>
      <c r="O99" s="254"/>
      <c r="P99" s="143"/>
      <c r="Q99" s="279"/>
      <c r="R99" s="334">
        <f t="shared" si="42"/>
        <v>1900</v>
      </c>
      <c r="S99" s="411">
        <f t="shared" si="43"/>
        <v>0</v>
      </c>
      <c r="T99" s="143"/>
      <c r="U99" s="143"/>
      <c r="V99" s="334">
        <f t="shared" si="44"/>
        <v>0</v>
      </c>
      <c r="W99" s="143"/>
      <c r="X99" s="143"/>
      <c r="Y99" s="423"/>
      <c r="Z99" s="334" t="str">
        <f t="shared" si="45"/>
        <v>NO OBLIGATORIA</v>
      </c>
      <c r="AA99" s="334" t="str">
        <f t="shared" si="39"/>
        <v xml:space="preserve"> </v>
      </c>
      <c r="AB99" s="334" t="str">
        <f t="shared" si="40"/>
        <v xml:space="preserve"> </v>
      </c>
      <c r="AC99" s="334" t="str">
        <f t="shared" si="48"/>
        <v xml:space="preserve"> </v>
      </c>
      <c r="AD99" s="334" t="str">
        <f t="shared" si="49"/>
        <v xml:space="preserve"> </v>
      </c>
      <c r="AE99" s="334" t="str">
        <f t="shared" si="50"/>
        <v xml:space="preserve"> </v>
      </c>
      <c r="AF99" s="334">
        <f t="shared" si="41"/>
        <v>0</v>
      </c>
      <c r="AG99" s="334">
        <f t="shared" si="51"/>
        <v>-4</v>
      </c>
      <c r="AH99" s="334" t="b">
        <f t="shared" si="52"/>
        <v>0</v>
      </c>
      <c r="AI99" s="143"/>
      <c r="AJ99" s="334">
        <f t="shared" si="53"/>
        <v>0</v>
      </c>
      <c r="AK99" s="334">
        <f t="shared" si="54"/>
        <v>-4</v>
      </c>
      <c r="AL99" s="334" t="b">
        <f t="shared" si="55"/>
        <v>0</v>
      </c>
      <c r="AM99" s="295" t="str">
        <f t="shared" si="46"/>
        <v xml:space="preserve"> </v>
      </c>
      <c r="AN99" s="296" t="str">
        <f t="shared" si="47"/>
        <v>N/A</v>
      </c>
      <c r="AO99" s="199"/>
      <c r="AP99" s="199"/>
      <c r="AQ99" s="199"/>
      <c r="BN99" s="44"/>
    </row>
    <row r="100" spans="1:66" ht="34.5" customHeight="1" x14ac:dyDescent="0.25">
      <c r="A100" s="46"/>
      <c r="B100" s="143"/>
      <c r="C100" s="978"/>
      <c r="D100" s="979"/>
      <c r="E100" s="293"/>
      <c r="F100" s="279"/>
      <c r="G100" s="334">
        <f t="shared" si="38"/>
        <v>0</v>
      </c>
      <c r="H100" s="143"/>
      <c r="I100" s="143"/>
      <c r="J100" s="143"/>
      <c r="K100" s="254"/>
      <c r="L100" s="455"/>
      <c r="M100" s="327"/>
      <c r="N100" s="412"/>
      <c r="O100" s="254"/>
      <c r="P100" s="143"/>
      <c r="Q100" s="279"/>
      <c r="R100" s="334">
        <f t="shared" si="42"/>
        <v>1900</v>
      </c>
      <c r="S100" s="411">
        <f t="shared" si="43"/>
        <v>0</v>
      </c>
      <c r="T100" s="143"/>
      <c r="U100" s="143"/>
      <c r="V100" s="334">
        <f t="shared" si="44"/>
        <v>0</v>
      </c>
      <c r="W100" s="143"/>
      <c r="X100" s="143"/>
      <c r="Y100" s="423"/>
      <c r="Z100" s="334" t="str">
        <f t="shared" si="45"/>
        <v>NO OBLIGATORIA</v>
      </c>
      <c r="AA100" s="334" t="str">
        <f t="shared" si="39"/>
        <v xml:space="preserve"> </v>
      </c>
      <c r="AB100" s="334" t="str">
        <f t="shared" si="40"/>
        <v xml:space="preserve"> </v>
      </c>
      <c r="AC100" s="334" t="str">
        <f t="shared" si="48"/>
        <v xml:space="preserve"> </v>
      </c>
      <c r="AD100" s="334" t="str">
        <f t="shared" si="49"/>
        <v xml:space="preserve"> </v>
      </c>
      <c r="AE100" s="334" t="str">
        <f t="shared" si="50"/>
        <v xml:space="preserve"> </v>
      </c>
      <c r="AF100" s="334">
        <f t="shared" si="41"/>
        <v>0</v>
      </c>
      <c r="AG100" s="334">
        <f t="shared" si="51"/>
        <v>-4</v>
      </c>
      <c r="AH100" s="334" t="b">
        <f t="shared" si="52"/>
        <v>0</v>
      </c>
      <c r="AI100" s="143"/>
      <c r="AJ100" s="334">
        <f t="shared" si="53"/>
        <v>0</v>
      </c>
      <c r="AK100" s="334">
        <f t="shared" si="54"/>
        <v>-4</v>
      </c>
      <c r="AL100" s="334" t="b">
        <f t="shared" si="55"/>
        <v>0</v>
      </c>
      <c r="AM100" s="295" t="str">
        <f t="shared" si="46"/>
        <v xml:space="preserve"> </v>
      </c>
      <c r="AN100" s="296" t="str">
        <f t="shared" si="47"/>
        <v>N/A</v>
      </c>
      <c r="AO100" s="199"/>
      <c r="AP100" s="199"/>
      <c r="AQ100" s="199"/>
      <c r="BN100" s="44"/>
    </row>
    <row r="101" spans="1:66" ht="34.5" customHeight="1" x14ac:dyDescent="0.25">
      <c r="A101" s="46"/>
      <c r="B101" s="143"/>
      <c r="C101" s="978"/>
      <c r="D101" s="979"/>
      <c r="E101" s="293"/>
      <c r="F101" s="279"/>
      <c r="G101" s="334">
        <f t="shared" si="38"/>
        <v>0</v>
      </c>
      <c r="H101" s="143"/>
      <c r="I101" s="143"/>
      <c r="J101" s="143"/>
      <c r="K101" s="254"/>
      <c r="L101" s="455"/>
      <c r="M101" s="327"/>
      <c r="N101" s="412"/>
      <c r="O101" s="254"/>
      <c r="P101" s="143"/>
      <c r="Q101" s="279"/>
      <c r="R101" s="334">
        <f t="shared" si="42"/>
        <v>1900</v>
      </c>
      <c r="S101" s="411">
        <f t="shared" si="43"/>
        <v>0</v>
      </c>
      <c r="T101" s="143"/>
      <c r="U101" s="143"/>
      <c r="V101" s="334">
        <f t="shared" si="44"/>
        <v>0</v>
      </c>
      <c r="W101" s="143"/>
      <c r="X101" s="143"/>
      <c r="Y101" s="423"/>
      <c r="Z101" s="334" t="str">
        <f t="shared" si="45"/>
        <v>NO OBLIGATORIA</v>
      </c>
      <c r="AA101" s="334" t="str">
        <f t="shared" si="39"/>
        <v xml:space="preserve"> </v>
      </c>
      <c r="AB101" s="334" t="str">
        <f t="shared" si="40"/>
        <v xml:space="preserve"> </v>
      </c>
      <c r="AC101" s="334" t="str">
        <f t="shared" si="48"/>
        <v xml:space="preserve"> </v>
      </c>
      <c r="AD101" s="334" t="str">
        <f t="shared" si="49"/>
        <v xml:space="preserve"> </v>
      </c>
      <c r="AE101" s="334" t="str">
        <f t="shared" si="50"/>
        <v xml:space="preserve"> </v>
      </c>
      <c r="AF101" s="334">
        <f t="shared" si="41"/>
        <v>0</v>
      </c>
      <c r="AG101" s="334">
        <f t="shared" si="51"/>
        <v>-4</v>
      </c>
      <c r="AH101" s="334" t="b">
        <f t="shared" si="52"/>
        <v>0</v>
      </c>
      <c r="AI101" s="143"/>
      <c r="AJ101" s="334">
        <f t="shared" si="53"/>
        <v>0</v>
      </c>
      <c r="AK101" s="334">
        <f t="shared" si="54"/>
        <v>-4</v>
      </c>
      <c r="AL101" s="334" t="b">
        <f t="shared" si="55"/>
        <v>0</v>
      </c>
      <c r="AM101" s="295" t="str">
        <f t="shared" si="46"/>
        <v xml:space="preserve"> </v>
      </c>
      <c r="AN101" s="296" t="str">
        <f t="shared" si="47"/>
        <v>N/A</v>
      </c>
      <c r="AO101" s="199"/>
      <c r="AP101" s="199"/>
      <c r="AQ101" s="199"/>
      <c r="BN101" s="44"/>
    </row>
    <row r="102" spans="1:66" ht="34.5" customHeight="1" x14ac:dyDescent="0.25">
      <c r="A102" s="46"/>
      <c r="B102" s="143"/>
      <c r="C102" s="978"/>
      <c r="D102" s="979"/>
      <c r="E102" s="293"/>
      <c r="F102" s="279"/>
      <c r="G102" s="334">
        <f t="shared" si="38"/>
        <v>0</v>
      </c>
      <c r="H102" s="143"/>
      <c r="I102" s="143"/>
      <c r="J102" s="143"/>
      <c r="K102" s="254"/>
      <c r="L102" s="455"/>
      <c r="M102" s="327"/>
      <c r="N102" s="412"/>
      <c r="O102" s="254"/>
      <c r="P102" s="143"/>
      <c r="Q102" s="279"/>
      <c r="R102" s="334">
        <f t="shared" si="42"/>
        <v>1900</v>
      </c>
      <c r="S102" s="411">
        <f t="shared" si="43"/>
        <v>0</v>
      </c>
      <c r="T102" s="143"/>
      <c r="U102" s="143"/>
      <c r="V102" s="334">
        <f t="shared" si="44"/>
        <v>0</v>
      </c>
      <c r="W102" s="143"/>
      <c r="X102" s="143"/>
      <c r="Y102" s="423"/>
      <c r="Z102" s="334" t="str">
        <f t="shared" si="45"/>
        <v>NO OBLIGATORIA</v>
      </c>
      <c r="AA102" s="334" t="str">
        <f t="shared" si="39"/>
        <v xml:space="preserve"> </v>
      </c>
      <c r="AB102" s="334" t="str">
        <f t="shared" si="40"/>
        <v xml:space="preserve"> </v>
      </c>
      <c r="AC102" s="334" t="str">
        <f t="shared" si="48"/>
        <v xml:space="preserve"> </v>
      </c>
      <c r="AD102" s="334" t="str">
        <f t="shared" si="49"/>
        <v xml:space="preserve"> </v>
      </c>
      <c r="AE102" s="334" t="str">
        <f t="shared" si="50"/>
        <v xml:space="preserve"> </v>
      </c>
      <c r="AF102" s="334">
        <f t="shared" si="41"/>
        <v>0</v>
      </c>
      <c r="AG102" s="334">
        <f t="shared" si="51"/>
        <v>-4</v>
      </c>
      <c r="AH102" s="334" t="b">
        <f t="shared" si="52"/>
        <v>0</v>
      </c>
      <c r="AI102" s="143"/>
      <c r="AJ102" s="334">
        <f t="shared" si="53"/>
        <v>0</v>
      </c>
      <c r="AK102" s="334">
        <f t="shared" si="54"/>
        <v>-4</v>
      </c>
      <c r="AL102" s="334" t="b">
        <f t="shared" si="55"/>
        <v>0</v>
      </c>
      <c r="AM102" s="295" t="str">
        <f t="shared" si="46"/>
        <v xml:space="preserve"> </v>
      </c>
      <c r="AN102" s="296" t="str">
        <f t="shared" si="47"/>
        <v>N/A</v>
      </c>
      <c r="AO102" s="199"/>
      <c r="AP102" s="199"/>
      <c r="AQ102" s="199"/>
      <c r="BN102" s="44"/>
    </row>
    <row r="103" spans="1:66" ht="34.5" customHeight="1" x14ac:dyDescent="0.25">
      <c r="A103" s="46"/>
      <c r="B103" s="143"/>
      <c r="C103" s="978"/>
      <c r="D103" s="979"/>
      <c r="E103" s="293"/>
      <c r="F103" s="279"/>
      <c r="G103" s="334">
        <f t="shared" si="38"/>
        <v>0</v>
      </c>
      <c r="H103" s="143"/>
      <c r="I103" s="143"/>
      <c r="J103" s="143"/>
      <c r="K103" s="254"/>
      <c r="L103" s="455"/>
      <c r="M103" s="327"/>
      <c r="N103" s="412"/>
      <c r="O103" s="254"/>
      <c r="P103" s="143"/>
      <c r="Q103" s="279"/>
      <c r="R103" s="334">
        <f t="shared" si="42"/>
        <v>1900</v>
      </c>
      <c r="S103" s="411">
        <f t="shared" si="43"/>
        <v>0</v>
      </c>
      <c r="T103" s="143"/>
      <c r="U103" s="143"/>
      <c r="V103" s="334">
        <f t="shared" si="44"/>
        <v>0</v>
      </c>
      <c r="W103" s="143"/>
      <c r="X103" s="143"/>
      <c r="Y103" s="423"/>
      <c r="Z103" s="334" t="str">
        <f t="shared" si="45"/>
        <v>NO OBLIGATORIA</v>
      </c>
      <c r="AA103" s="334" t="str">
        <f t="shared" si="39"/>
        <v xml:space="preserve"> </v>
      </c>
      <c r="AB103" s="334" t="str">
        <f t="shared" si="40"/>
        <v xml:space="preserve"> </v>
      </c>
      <c r="AC103" s="334" t="str">
        <f t="shared" si="48"/>
        <v xml:space="preserve"> </v>
      </c>
      <c r="AD103" s="334" t="str">
        <f t="shared" si="49"/>
        <v xml:space="preserve"> </v>
      </c>
      <c r="AE103" s="334" t="str">
        <f t="shared" si="50"/>
        <v xml:space="preserve"> </v>
      </c>
      <c r="AF103" s="334">
        <f t="shared" si="41"/>
        <v>0</v>
      </c>
      <c r="AG103" s="334">
        <f t="shared" si="51"/>
        <v>-4</v>
      </c>
      <c r="AH103" s="334" t="b">
        <f t="shared" si="52"/>
        <v>0</v>
      </c>
      <c r="AI103" s="143"/>
      <c r="AJ103" s="334">
        <f t="shared" si="53"/>
        <v>0</v>
      </c>
      <c r="AK103" s="334">
        <f t="shared" si="54"/>
        <v>-4</v>
      </c>
      <c r="AL103" s="334" t="b">
        <f t="shared" si="55"/>
        <v>0</v>
      </c>
      <c r="AM103" s="295" t="str">
        <f t="shared" si="46"/>
        <v xml:space="preserve"> </v>
      </c>
      <c r="AN103" s="296" t="str">
        <f t="shared" si="47"/>
        <v>N/A</v>
      </c>
      <c r="AO103" s="199"/>
      <c r="AP103" s="199"/>
      <c r="AQ103" s="199"/>
      <c r="BN103" s="44"/>
    </row>
    <row r="104" spans="1:66" ht="34.5" customHeight="1" x14ac:dyDescent="0.25">
      <c r="A104" s="46"/>
      <c r="B104" s="143"/>
      <c r="C104" s="978"/>
      <c r="D104" s="979"/>
      <c r="E104" s="293"/>
      <c r="F104" s="279"/>
      <c r="G104" s="334">
        <f t="shared" si="38"/>
        <v>0</v>
      </c>
      <c r="H104" s="143"/>
      <c r="I104" s="143"/>
      <c r="J104" s="143"/>
      <c r="K104" s="254"/>
      <c r="L104" s="455"/>
      <c r="M104" s="327"/>
      <c r="N104" s="412"/>
      <c r="O104" s="254"/>
      <c r="P104" s="143"/>
      <c r="Q104" s="279"/>
      <c r="R104" s="334">
        <f t="shared" si="42"/>
        <v>1900</v>
      </c>
      <c r="S104" s="411">
        <f t="shared" si="43"/>
        <v>0</v>
      </c>
      <c r="T104" s="143"/>
      <c r="U104" s="143"/>
      <c r="V104" s="334">
        <f t="shared" si="44"/>
        <v>0</v>
      </c>
      <c r="W104" s="143"/>
      <c r="X104" s="143"/>
      <c r="Y104" s="423"/>
      <c r="Z104" s="334" t="str">
        <f t="shared" si="45"/>
        <v>NO OBLIGATORIA</v>
      </c>
      <c r="AA104" s="334" t="str">
        <f t="shared" si="39"/>
        <v xml:space="preserve"> </v>
      </c>
      <c r="AB104" s="334" t="str">
        <f t="shared" si="40"/>
        <v xml:space="preserve"> </v>
      </c>
      <c r="AC104" s="334" t="str">
        <f t="shared" si="48"/>
        <v xml:space="preserve"> </v>
      </c>
      <c r="AD104" s="334" t="str">
        <f t="shared" si="49"/>
        <v xml:space="preserve"> </v>
      </c>
      <c r="AE104" s="334" t="str">
        <f t="shared" si="50"/>
        <v xml:space="preserve"> </v>
      </c>
      <c r="AF104" s="334">
        <f t="shared" si="41"/>
        <v>0</v>
      </c>
      <c r="AG104" s="334">
        <f t="shared" si="51"/>
        <v>-4</v>
      </c>
      <c r="AH104" s="334" t="b">
        <f t="shared" si="52"/>
        <v>0</v>
      </c>
      <c r="AI104" s="143"/>
      <c r="AJ104" s="334">
        <f t="shared" si="53"/>
        <v>0</v>
      </c>
      <c r="AK104" s="334">
        <f t="shared" si="54"/>
        <v>-4</v>
      </c>
      <c r="AL104" s="334" t="b">
        <f t="shared" si="55"/>
        <v>0</v>
      </c>
      <c r="AM104" s="295" t="str">
        <f t="shared" si="46"/>
        <v xml:space="preserve"> </v>
      </c>
      <c r="AN104" s="296" t="str">
        <f t="shared" si="47"/>
        <v>N/A</v>
      </c>
      <c r="AO104" s="199"/>
      <c r="AP104" s="199"/>
      <c r="AQ104" s="199"/>
      <c r="BN104" s="44"/>
    </row>
    <row r="105" spans="1:66" ht="34.5" customHeight="1" x14ac:dyDescent="0.25">
      <c r="A105" s="46"/>
      <c r="B105" s="143"/>
      <c r="C105" s="978"/>
      <c r="D105" s="979"/>
      <c r="E105" s="293"/>
      <c r="F105" s="279"/>
      <c r="G105" s="334">
        <f t="shared" si="38"/>
        <v>0</v>
      </c>
      <c r="H105" s="143"/>
      <c r="I105" s="143"/>
      <c r="J105" s="143"/>
      <c r="K105" s="254"/>
      <c r="L105" s="455"/>
      <c r="M105" s="327"/>
      <c r="N105" s="412"/>
      <c r="O105" s="254"/>
      <c r="P105" s="143"/>
      <c r="Q105" s="279"/>
      <c r="R105" s="334">
        <f t="shared" si="42"/>
        <v>1900</v>
      </c>
      <c r="S105" s="411">
        <f t="shared" si="43"/>
        <v>0</v>
      </c>
      <c r="T105" s="143"/>
      <c r="U105" s="143"/>
      <c r="V105" s="334">
        <f t="shared" si="44"/>
        <v>0</v>
      </c>
      <c r="W105" s="143"/>
      <c r="X105" s="143"/>
      <c r="Y105" s="423"/>
      <c r="Z105" s="334" t="str">
        <f t="shared" si="45"/>
        <v>NO OBLIGATORIA</v>
      </c>
      <c r="AA105" s="334" t="str">
        <f t="shared" si="39"/>
        <v xml:space="preserve"> </v>
      </c>
      <c r="AB105" s="334" t="str">
        <f t="shared" si="40"/>
        <v xml:space="preserve"> </v>
      </c>
      <c r="AC105" s="334" t="str">
        <f t="shared" si="48"/>
        <v xml:space="preserve"> </v>
      </c>
      <c r="AD105" s="334" t="str">
        <f t="shared" si="49"/>
        <v xml:space="preserve"> </v>
      </c>
      <c r="AE105" s="334" t="str">
        <f t="shared" si="50"/>
        <v xml:space="preserve"> </v>
      </c>
      <c r="AF105" s="334">
        <f t="shared" si="41"/>
        <v>0</v>
      </c>
      <c r="AG105" s="334">
        <f t="shared" si="51"/>
        <v>-4</v>
      </c>
      <c r="AH105" s="334" t="b">
        <f t="shared" si="52"/>
        <v>0</v>
      </c>
      <c r="AI105" s="143"/>
      <c r="AJ105" s="334">
        <f t="shared" si="53"/>
        <v>0</v>
      </c>
      <c r="AK105" s="334">
        <f t="shared" si="54"/>
        <v>-4</v>
      </c>
      <c r="AL105" s="334" t="b">
        <f t="shared" si="55"/>
        <v>0</v>
      </c>
      <c r="AM105" s="295" t="str">
        <f t="shared" si="46"/>
        <v xml:space="preserve"> </v>
      </c>
      <c r="AN105" s="296" t="str">
        <f t="shared" si="47"/>
        <v>N/A</v>
      </c>
      <c r="AO105" s="199"/>
      <c r="AP105" s="199"/>
      <c r="AQ105" s="199"/>
      <c r="BN105" s="44"/>
    </row>
    <row r="106" spans="1:66" ht="34.5" customHeight="1" x14ac:dyDescent="0.25">
      <c r="A106" s="46"/>
      <c r="B106" s="143"/>
      <c r="C106" s="978"/>
      <c r="D106" s="979"/>
      <c r="E106" s="293"/>
      <c r="F106" s="279"/>
      <c r="G106" s="334">
        <f t="shared" si="38"/>
        <v>0</v>
      </c>
      <c r="H106" s="143"/>
      <c r="I106" s="143"/>
      <c r="J106" s="143"/>
      <c r="K106" s="254"/>
      <c r="L106" s="455"/>
      <c r="M106" s="327"/>
      <c r="N106" s="412"/>
      <c r="O106" s="254"/>
      <c r="P106" s="143"/>
      <c r="Q106" s="279"/>
      <c r="R106" s="334">
        <f t="shared" si="42"/>
        <v>1900</v>
      </c>
      <c r="S106" s="411">
        <f t="shared" si="43"/>
        <v>0</v>
      </c>
      <c r="T106" s="143"/>
      <c r="U106" s="143"/>
      <c r="V106" s="334">
        <f t="shared" si="44"/>
        <v>0</v>
      </c>
      <c r="W106" s="143"/>
      <c r="X106" s="143"/>
      <c r="Y106" s="423"/>
      <c r="Z106" s="334" t="str">
        <f t="shared" si="45"/>
        <v>NO OBLIGATORIA</v>
      </c>
      <c r="AA106" s="334" t="str">
        <f t="shared" si="39"/>
        <v xml:space="preserve"> </v>
      </c>
      <c r="AB106" s="334" t="str">
        <f t="shared" si="40"/>
        <v xml:space="preserve"> </v>
      </c>
      <c r="AC106" s="334" t="str">
        <f t="shared" si="48"/>
        <v xml:space="preserve"> </v>
      </c>
      <c r="AD106" s="334" t="str">
        <f t="shared" si="49"/>
        <v xml:space="preserve"> </v>
      </c>
      <c r="AE106" s="334" t="str">
        <f t="shared" si="50"/>
        <v xml:space="preserve"> </v>
      </c>
      <c r="AF106" s="334">
        <f t="shared" si="41"/>
        <v>0</v>
      </c>
      <c r="AG106" s="334">
        <f t="shared" si="51"/>
        <v>-4</v>
      </c>
      <c r="AH106" s="334" t="b">
        <f t="shared" si="52"/>
        <v>0</v>
      </c>
      <c r="AI106" s="143"/>
      <c r="AJ106" s="334">
        <f t="shared" si="53"/>
        <v>0</v>
      </c>
      <c r="AK106" s="334">
        <f t="shared" si="54"/>
        <v>-4</v>
      </c>
      <c r="AL106" s="334" t="b">
        <f t="shared" si="55"/>
        <v>0</v>
      </c>
      <c r="AM106" s="295" t="str">
        <f t="shared" si="46"/>
        <v xml:space="preserve"> </v>
      </c>
      <c r="AN106" s="296" t="str">
        <f t="shared" si="47"/>
        <v>N/A</v>
      </c>
      <c r="AO106" s="199"/>
      <c r="AP106" s="199"/>
      <c r="AQ106" s="199"/>
      <c r="BN106" s="44"/>
    </row>
    <row r="107" spans="1:66" ht="34.5" customHeight="1" x14ac:dyDescent="0.25">
      <c r="A107" s="46"/>
      <c r="B107" s="143"/>
      <c r="C107" s="978"/>
      <c r="D107" s="979"/>
      <c r="E107" s="293"/>
      <c r="F107" s="279"/>
      <c r="G107" s="334">
        <f t="shared" si="38"/>
        <v>0</v>
      </c>
      <c r="H107" s="143"/>
      <c r="I107" s="143"/>
      <c r="J107" s="143"/>
      <c r="K107" s="254"/>
      <c r="L107" s="455"/>
      <c r="M107" s="327"/>
      <c r="N107" s="412"/>
      <c r="O107" s="254"/>
      <c r="P107" s="143"/>
      <c r="Q107" s="279"/>
      <c r="R107" s="334">
        <f t="shared" si="42"/>
        <v>1900</v>
      </c>
      <c r="S107" s="411">
        <f t="shared" si="43"/>
        <v>0</v>
      </c>
      <c r="T107" s="143"/>
      <c r="U107" s="143"/>
      <c r="V107" s="334">
        <f t="shared" si="44"/>
        <v>0</v>
      </c>
      <c r="W107" s="143"/>
      <c r="X107" s="143"/>
      <c r="Y107" s="423"/>
      <c r="Z107" s="334" t="str">
        <f t="shared" si="45"/>
        <v>NO OBLIGATORIA</v>
      </c>
      <c r="AA107" s="334" t="str">
        <f t="shared" si="39"/>
        <v xml:space="preserve"> </v>
      </c>
      <c r="AB107" s="334" t="str">
        <f t="shared" si="40"/>
        <v xml:space="preserve"> </v>
      </c>
      <c r="AC107" s="334" t="str">
        <f t="shared" si="48"/>
        <v xml:space="preserve"> </v>
      </c>
      <c r="AD107" s="334" t="str">
        <f t="shared" si="49"/>
        <v xml:space="preserve"> </v>
      </c>
      <c r="AE107" s="334" t="str">
        <f t="shared" si="50"/>
        <v xml:space="preserve"> </v>
      </c>
      <c r="AF107" s="334">
        <f t="shared" si="41"/>
        <v>0</v>
      </c>
      <c r="AG107" s="334">
        <f t="shared" si="51"/>
        <v>-4</v>
      </c>
      <c r="AH107" s="334" t="b">
        <f t="shared" si="52"/>
        <v>0</v>
      </c>
      <c r="AI107" s="143"/>
      <c r="AJ107" s="334">
        <f t="shared" si="53"/>
        <v>0</v>
      </c>
      <c r="AK107" s="334">
        <f t="shared" si="54"/>
        <v>-4</v>
      </c>
      <c r="AL107" s="334" t="b">
        <f t="shared" si="55"/>
        <v>0</v>
      </c>
      <c r="AM107" s="295" t="str">
        <f t="shared" si="46"/>
        <v xml:space="preserve"> </v>
      </c>
      <c r="AN107" s="296" t="str">
        <f t="shared" si="47"/>
        <v>N/A</v>
      </c>
      <c r="AO107" s="199"/>
      <c r="AP107" s="199"/>
      <c r="AQ107" s="199"/>
      <c r="BN107" s="44"/>
    </row>
    <row r="108" spans="1:66" ht="34.5" customHeight="1" x14ac:dyDescent="0.25">
      <c r="A108" s="46"/>
      <c r="B108" s="143"/>
      <c r="C108" s="978"/>
      <c r="D108" s="979"/>
      <c r="E108" s="293"/>
      <c r="F108" s="279"/>
      <c r="G108" s="334">
        <f t="shared" ref="G108:G125" si="56">+DATEDIF(F108,Q108,"Y")</f>
        <v>0</v>
      </c>
      <c r="H108" s="143"/>
      <c r="I108" s="143"/>
      <c r="J108" s="143"/>
      <c r="K108" s="254"/>
      <c r="L108" s="455"/>
      <c r="M108" s="327"/>
      <c r="N108" s="412"/>
      <c r="O108" s="254"/>
      <c r="P108" s="143"/>
      <c r="Q108" s="279"/>
      <c r="R108" s="334">
        <f t="shared" si="42"/>
        <v>1900</v>
      </c>
      <c r="S108" s="411">
        <f t="shared" si="43"/>
        <v>0</v>
      </c>
      <c r="T108" s="143"/>
      <c r="U108" s="143"/>
      <c r="V108" s="334">
        <f t="shared" si="44"/>
        <v>0</v>
      </c>
      <c r="W108" s="143"/>
      <c r="X108" s="143"/>
      <c r="Y108" s="423"/>
      <c r="Z108" s="334" t="str">
        <f t="shared" si="45"/>
        <v>NO OBLIGATORIA</v>
      </c>
      <c r="AA108" s="334" t="str">
        <f t="shared" ref="AA108:AA125" si="57">+IF(AND(Z108="NO OBLIGATORIA",G108&gt;=60,V108&gt;=360),"OK"," ")</f>
        <v xml:space="preserve"> </v>
      </c>
      <c r="AB108" s="334" t="str">
        <f t="shared" ref="AB108:AB125" si="58">+IF(AND(Z108="NO OBLIGATORIA",G108&gt;=65,V108&gt;=180),"OK"," ")</f>
        <v xml:space="preserve"> </v>
      </c>
      <c r="AC108" s="334" t="str">
        <f t="shared" si="48"/>
        <v xml:space="preserve"> </v>
      </c>
      <c r="AD108" s="334" t="str">
        <f t="shared" si="49"/>
        <v xml:space="preserve"> </v>
      </c>
      <c r="AE108" s="334" t="str">
        <f t="shared" si="50"/>
        <v xml:space="preserve"> </v>
      </c>
      <c r="AF108" s="334">
        <f t="shared" si="41"/>
        <v>0</v>
      </c>
      <c r="AG108" s="334">
        <f t="shared" si="51"/>
        <v>-4</v>
      </c>
      <c r="AH108" s="334" t="b">
        <f t="shared" si="52"/>
        <v>0</v>
      </c>
      <c r="AI108" s="143"/>
      <c r="AJ108" s="334">
        <f t="shared" si="53"/>
        <v>0</v>
      </c>
      <c r="AK108" s="334">
        <f t="shared" si="54"/>
        <v>-4</v>
      </c>
      <c r="AL108" s="334" t="b">
        <f t="shared" si="55"/>
        <v>0</v>
      </c>
      <c r="AM108" s="295" t="str">
        <f t="shared" si="46"/>
        <v xml:space="preserve"> </v>
      </c>
      <c r="AN108" s="296" t="str">
        <f t="shared" si="47"/>
        <v>N/A</v>
      </c>
      <c r="AO108" s="199"/>
      <c r="AP108" s="199"/>
      <c r="AQ108" s="199"/>
      <c r="BN108" s="44"/>
    </row>
    <row r="109" spans="1:66" ht="34.5" customHeight="1" x14ac:dyDescent="0.25">
      <c r="A109" s="46"/>
      <c r="B109" s="143"/>
      <c r="C109" s="978"/>
      <c r="D109" s="979"/>
      <c r="E109" s="293"/>
      <c r="F109" s="279"/>
      <c r="G109" s="334">
        <f t="shared" si="56"/>
        <v>0</v>
      </c>
      <c r="H109" s="143"/>
      <c r="I109" s="143"/>
      <c r="J109" s="143"/>
      <c r="K109" s="254"/>
      <c r="L109" s="455"/>
      <c r="M109" s="327"/>
      <c r="N109" s="412"/>
      <c r="O109" s="254"/>
      <c r="P109" s="143"/>
      <c r="Q109" s="279"/>
      <c r="R109" s="334">
        <f t="shared" si="42"/>
        <v>1900</v>
      </c>
      <c r="S109" s="411">
        <f t="shared" si="43"/>
        <v>0</v>
      </c>
      <c r="T109" s="143"/>
      <c r="U109" s="143"/>
      <c r="V109" s="334">
        <f t="shared" si="44"/>
        <v>0</v>
      </c>
      <c r="W109" s="143"/>
      <c r="X109" s="143"/>
      <c r="Y109" s="423"/>
      <c r="Z109" s="334" t="str">
        <f t="shared" si="45"/>
        <v>NO OBLIGATORIA</v>
      </c>
      <c r="AA109" s="334" t="str">
        <f t="shared" si="57"/>
        <v xml:space="preserve"> </v>
      </c>
      <c r="AB109" s="334" t="str">
        <f t="shared" si="58"/>
        <v xml:space="preserve"> </v>
      </c>
      <c r="AC109" s="334" t="str">
        <f t="shared" si="48"/>
        <v xml:space="preserve"> </v>
      </c>
      <c r="AD109" s="334" t="str">
        <f t="shared" si="49"/>
        <v xml:space="preserve"> </v>
      </c>
      <c r="AE109" s="334" t="str">
        <f t="shared" si="50"/>
        <v xml:space="preserve"> </v>
      </c>
      <c r="AF109" s="334">
        <f t="shared" si="41"/>
        <v>0</v>
      </c>
      <c r="AG109" s="334">
        <f t="shared" si="51"/>
        <v>-4</v>
      </c>
      <c r="AH109" s="334" t="b">
        <f t="shared" si="52"/>
        <v>0</v>
      </c>
      <c r="AI109" s="143"/>
      <c r="AJ109" s="334">
        <f t="shared" si="53"/>
        <v>0</v>
      </c>
      <c r="AK109" s="334">
        <f t="shared" si="54"/>
        <v>-4</v>
      </c>
      <c r="AL109" s="334" t="b">
        <f t="shared" si="55"/>
        <v>0</v>
      </c>
      <c r="AM109" s="295" t="str">
        <f t="shared" si="46"/>
        <v xml:space="preserve"> </v>
      </c>
      <c r="AN109" s="296" t="str">
        <f t="shared" si="47"/>
        <v>N/A</v>
      </c>
      <c r="AO109" s="199"/>
      <c r="AP109" s="199"/>
      <c r="AQ109" s="199"/>
      <c r="BN109" s="44"/>
    </row>
    <row r="110" spans="1:66" ht="34.5" customHeight="1" x14ac:dyDescent="0.25">
      <c r="A110" s="46"/>
      <c r="B110" s="143"/>
      <c r="C110" s="978"/>
      <c r="D110" s="979"/>
      <c r="E110" s="293"/>
      <c r="F110" s="279"/>
      <c r="G110" s="334">
        <f t="shared" si="56"/>
        <v>0</v>
      </c>
      <c r="H110" s="143"/>
      <c r="I110" s="143"/>
      <c r="J110" s="143"/>
      <c r="K110" s="254"/>
      <c r="L110" s="455"/>
      <c r="M110" s="327"/>
      <c r="N110" s="412"/>
      <c r="O110" s="254"/>
      <c r="P110" s="143"/>
      <c r="Q110" s="279"/>
      <c r="R110" s="334">
        <f t="shared" si="42"/>
        <v>1900</v>
      </c>
      <c r="S110" s="411">
        <f t="shared" si="43"/>
        <v>0</v>
      </c>
      <c r="T110" s="143"/>
      <c r="U110" s="143"/>
      <c r="V110" s="334">
        <f t="shared" si="44"/>
        <v>0</v>
      </c>
      <c r="W110" s="143"/>
      <c r="X110" s="143"/>
      <c r="Y110" s="423"/>
      <c r="Z110" s="334" t="str">
        <f t="shared" si="45"/>
        <v>NO OBLIGATORIA</v>
      </c>
      <c r="AA110" s="334" t="str">
        <f t="shared" si="57"/>
        <v xml:space="preserve"> </v>
      </c>
      <c r="AB110" s="334" t="str">
        <f t="shared" si="58"/>
        <v xml:space="preserve"> </v>
      </c>
      <c r="AC110" s="334" t="str">
        <f t="shared" si="48"/>
        <v xml:space="preserve"> </v>
      </c>
      <c r="AD110" s="334" t="str">
        <f t="shared" si="49"/>
        <v xml:space="preserve"> </v>
      </c>
      <c r="AE110" s="334" t="str">
        <f t="shared" si="50"/>
        <v xml:space="preserve"> </v>
      </c>
      <c r="AF110" s="334">
        <f t="shared" si="41"/>
        <v>0</v>
      </c>
      <c r="AG110" s="334">
        <f t="shared" si="51"/>
        <v>-4</v>
      </c>
      <c r="AH110" s="334" t="b">
        <f t="shared" si="52"/>
        <v>0</v>
      </c>
      <c r="AI110" s="143"/>
      <c r="AJ110" s="334">
        <f t="shared" si="53"/>
        <v>0</v>
      </c>
      <c r="AK110" s="334">
        <f t="shared" si="54"/>
        <v>-4</v>
      </c>
      <c r="AL110" s="334" t="b">
        <f t="shared" si="55"/>
        <v>0</v>
      </c>
      <c r="AM110" s="295" t="str">
        <f t="shared" si="46"/>
        <v xml:space="preserve"> </v>
      </c>
      <c r="AN110" s="296" t="str">
        <f t="shared" si="47"/>
        <v>N/A</v>
      </c>
      <c r="AO110" s="199"/>
      <c r="AP110" s="199"/>
      <c r="AQ110" s="199"/>
      <c r="BN110" s="44"/>
    </row>
    <row r="111" spans="1:66" ht="34.5" customHeight="1" x14ac:dyDescent="0.25">
      <c r="A111" s="46"/>
      <c r="B111" s="143"/>
      <c r="C111" s="978"/>
      <c r="D111" s="979"/>
      <c r="E111" s="293"/>
      <c r="F111" s="279"/>
      <c r="G111" s="334">
        <f t="shared" si="56"/>
        <v>0</v>
      </c>
      <c r="H111" s="143"/>
      <c r="I111" s="143"/>
      <c r="J111" s="143"/>
      <c r="K111" s="254"/>
      <c r="L111" s="455"/>
      <c r="M111" s="327"/>
      <c r="N111" s="412"/>
      <c r="O111" s="254"/>
      <c r="P111" s="143"/>
      <c r="Q111" s="279"/>
      <c r="R111" s="334">
        <f t="shared" si="42"/>
        <v>1900</v>
      </c>
      <c r="S111" s="411">
        <f t="shared" si="43"/>
        <v>0</v>
      </c>
      <c r="T111" s="143"/>
      <c r="U111" s="143"/>
      <c r="V111" s="334">
        <f t="shared" si="44"/>
        <v>0</v>
      </c>
      <c r="W111" s="143"/>
      <c r="X111" s="143"/>
      <c r="Y111" s="423"/>
      <c r="Z111" s="334" t="str">
        <f t="shared" si="45"/>
        <v>NO OBLIGATORIA</v>
      </c>
      <c r="AA111" s="334" t="str">
        <f t="shared" si="57"/>
        <v xml:space="preserve"> </v>
      </c>
      <c r="AB111" s="334" t="str">
        <f t="shared" si="58"/>
        <v xml:space="preserve"> </v>
      </c>
      <c r="AC111" s="334" t="str">
        <f t="shared" si="48"/>
        <v xml:space="preserve"> </v>
      </c>
      <c r="AD111" s="334" t="str">
        <f t="shared" si="49"/>
        <v xml:space="preserve"> </v>
      </c>
      <c r="AE111" s="334" t="str">
        <f t="shared" si="50"/>
        <v xml:space="preserve"> </v>
      </c>
      <c r="AF111" s="334">
        <f t="shared" si="41"/>
        <v>0</v>
      </c>
      <c r="AG111" s="334">
        <f t="shared" si="51"/>
        <v>-4</v>
      </c>
      <c r="AH111" s="334" t="b">
        <f t="shared" si="52"/>
        <v>0</v>
      </c>
      <c r="AI111" s="143"/>
      <c r="AJ111" s="334">
        <f t="shared" si="53"/>
        <v>0</v>
      </c>
      <c r="AK111" s="334">
        <f t="shared" si="54"/>
        <v>-4</v>
      </c>
      <c r="AL111" s="334" t="b">
        <f t="shared" si="55"/>
        <v>0</v>
      </c>
      <c r="AM111" s="295" t="str">
        <f t="shared" si="46"/>
        <v xml:space="preserve"> </v>
      </c>
      <c r="AN111" s="296" t="str">
        <f t="shared" si="47"/>
        <v>N/A</v>
      </c>
      <c r="AO111" s="199"/>
      <c r="AP111" s="199"/>
      <c r="AQ111" s="199"/>
      <c r="BN111" s="44"/>
    </row>
    <row r="112" spans="1:66" ht="34.5" customHeight="1" x14ac:dyDescent="0.25">
      <c r="A112" s="46"/>
      <c r="B112" s="143"/>
      <c r="C112" s="978"/>
      <c r="D112" s="979"/>
      <c r="E112" s="293"/>
      <c r="F112" s="279"/>
      <c r="G112" s="334">
        <f t="shared" si="56"/>
        <v>0</v>
      </c>
      <c r="H112" s="143"/>
      <c r="I112" s="143"/>
      <c r="J112" s="143"/>
      <c r="K112" s="254"/>
      <c r="L112" s="455"/>
      <c r="M112" s="327"/>
      <c r="N112" s="412"/>
      <c r="O112" s="254"/>
      <c r="P112" s="143"/>
      <c r="Q112" s="279"/>
      <c r="R112" s="334">
        <f t="shared" si="42"/>
        <v>1900</v>
      </c>
      <c r="S112" s="411">
        <f t="shared" si="43"/>
        <v>0</v>
      </c>
      <c r="T112" s="143"/>
      <c r="U112" s="143"/>
      <c r="V112" s="334">
        <f t="shared" si="44"/>
        <v>0</v>
      </c>
      <c r="W112" s="143"/>
      <c r="X112" s="143"/>
      <c r="Y112" s="423"/>
      <c r="Z112" s="334" t="str">
        <f t="shared" si="45"/>
        <v>NO OBLIGATORIA</v>
      </c>
      <c r="AA112" s="334" t="str">
        <f t="shared" si="57"/>
        <v xml:space="preserve"> </v>
      </c>
      <c r="AB112" s="334" t="str">
        <f t="shared" si="58"/>
        <v xml:space="preserve"> </v>
      </c>
      <c r="AC112" s="334" t="str">
        <f t="shared" si="48"/>
        <v xml:space="preserve"> </v>
      </c>
      <c r="AD112" s="334" t="str">
        <f t="shared" si="49"/>
        <v xml:space="preserve"> </v>
      </c>
      <c r="AE112" s="334" t="str">
        <f t="shared" si="50"/>
        <v xml:space="preserve"> </v>
      </c>
      <c r="AF112" s="334">
        <f t="shared" si="41"/>
        <v>0</v>
      </c>
      <c r="AG112" s="334">
        <f t="shared" si="51"/>
        <v>-4</v>
      </c>
      <c r="AH112" s="334" t="b">
        <f t="shared" si="52"/>
        <v>0</v>
      </c>
      <c r="AI112" s="143"/>
      <c r="AJ112" s="334">
        <f t="shared" si="53"/>
        <v>0</v>
      </c>
      <c r="AK112" s="334">
        <f t="shared" si="54"/>
        <v>-4</v>
      </c>
      <c r="AL112" s="334" t="b">
        <f t="shared" si="55"/>
        <v>0</v>
      </c>
      <c r="AM112" s="295" t="str">
        <f t="shared" si="46"/>
        <v xml:space="preserve"> </v>
      </c>
      <c r="AN112" s="296" t="str">
        <f t="shared" si="47"/>
        <v>N/A</v>
      </c>
      <c r="AO112" s="199"/>
      <c r="AP112" s="199"/>
      <c r="AQ112" s="199"/>
      <c r="BN112" s="44"/>
    </row>
    <row r="113" spans="1:66" ht="34.5" customHeight="1" x14ac:dyDescent="0.25">
      <c r="A113" s="46"/>
      <c r="B113" s="143"/>
      <c r="C113" s="978"/>
      <c r="D113" s="979"/>
      <c r="E113" s="293"/>
      <c r="F113" s="279"/>
      <c r="G113" s="334">
        <f t="shared" si="56"/>
        <v>0</v>
      </c>
      <c r="H113" s="143"/>
      <c r="I113" s="143"/>
      <c r="J113" s="143"/>
      <c r="K113" s="254"/>
      <c r="L113" s="455"/>
      <c r="M113" s="327"/>
      <c r="N113" s="412"/>
      <c r="O113" s="254"/>
      <c r="P113" s="143"/>
      <c r="Q113" s="279"/>
      <c r="R113" s="334">
        <f t="shared" si="42"/>
        <v>1900</v>
      </c>
      <c r="S113" s="411">
        <f t="shared" si="43"/>
        <v>0</v>
      </c>
      <c r="T113" s="143"/>
      <c r="U113" s="143"/>
      <c r="V113" s="334">
        <f t="shared" si="44"/>
        <v>0</v>
      </c>
      <c r="W113" s="143"/>
      <c r="X113" s="143"/>
      <c r="Y113" s="423"/>
      <c r="Z113" s="334" t="str">
        <f t="shared" si="45"/>
        <v>NO OBLIGATORIA</v>
      </c>
      <c r="AA113" s="334" t="str">
        <f t="shared" si="57"/>
        <v xml:space="preserve"> </v>
      </c>
      <c r="AB113" s="334" t="str">
        <f t="shared" si="58"/>
        <v xml:space="preserve"> </v>
      </c>
      <c r="AC113" s="334" t="str">
        <f t="shared" si="48"/>
        <v xml:space="preserve"> </v>
      </c>
      <c r="AD113" s="334" t="str">
        <f t="shared" si="49"/>
        <v xml:space="preserve"> </v>
      </c>
      <c r="AE113" s="334" t="str">
        <f t="shared" si="50"/>
        <v xml:space="preserve"> </v>
      </c>
      <c r="AF113" s="334">
        <f t="shared" si="41"/>
        <v>0</v>
      </c>
      <c r="AG113" s="334">
        <f t="shared" si="51"/>
        <v>-4</v>
      </c>
      <c r="AH113" s="334" t="b">
        <f t="shared" si="52"/>
        <v>0</v>
      </c>
      <c r="AI113" s="143"/>
      <c r="AJ113" s="334">
        <f t="shared" si="53"/>
        <v>0</v>
      </c>
      <c r="AK113" s="334">
        <f t="shared" si="54"/>
        <v>-4</v>
      </c>
      <c r="AL113" s="334" t="b">
        <f t="shared" si="55"/>
        <v>0</v>
      </c>
      <c r="AM113" s="295" t="str">
        <f t="shared" si="46"/>
        <v xml:space="preserve"> </v>
      </c>
      <c r="AN113" s="296" t="str">
        <f t="shared" si="47"/>
        <v>N/A</v>
      </c>
      <c r="AO113" s="199"/>
      <c r="AP113" s="199"/>
      <c r="AQ113" s="199"/>
      <c r="BN113" s="44"/>
    </row>
    <row r="114" spans="1:66" ht="34.5" customHeight="1" x14ac:dyDescent="0.25">
      <c r="A114" s="46"/>
      <c r="B114" s="143"/>
      <c r="C114" s="978"/>
      <c r="D114" s="979"/>
      <c r="E114" s="293"/>
      <c r="F114" s="279"/>
      <c r="G114" s="334">
        <f t="shared" si="56"/>
        <v>0</v>
      </c>
      <c r="H114" s="143"/>
      <c r="I114" s="143"/>
      <c r="J114" s="143"/>
      <c r="K114" s="254"/>
      <c r="L114" s="455"/>
      <c r="M114" s="327"/>
      <c r="N114" s="412"/>
      <c r="O114" s="254"/>
      <c r="P114" s="143"/>
      <c r="Q114" s="279"/>
      <c r="R114" s="334">
        <f t="shared" si="42"/>
        <v>1900</v>
      </c>
      <c r="S114" s="411">
        <f t="shared" si="43"/>
        <v>0</v>
      </c>
      <c r="T114" s="143"/>
      <c r="U114" s="143"/>
      <c r="V114" s="334">
        <f t="shared" si="44"/>
        <v>0</v>
      </c>
      <c r="W114" s="143"/>
      <c r="X114" s="143"/>
      <c r="Y114" s="423"/>
      <c r="Z114" s="334" t="str">
        <f t="shared" si="45"/>
        <v>NO OBLIGATORIA</v>
      </c>
      <c r="AA114" s="334" t="str">
        <f t="shared" si="57"/>
        <v xml:space="preserve"> </v>
      </c>
      <c r="AB114" s="334" t="str">
        <f t="shared" si="58"/>
        <v xml:space="preserve"> </v>
      </c>
      <c r="AC114" s="334" t="str">
        <f t="shared" si="48"/>
        <v xml:space="preserve"> </v>
      </c>
      <c r="AD114" s="334" t="str">
        <f t="shared" si="49"/>
        <v xml:space="preserve"> </v>
      </c>
      <c r="AE114" s="334" t="str">
        <f t="shared" si="50"/>
        <v xml:space="preserve"> </v>
      </c>
      <c r="AF114" s="334">
        <f t="shared" si="41"/>
        <v>0</v>
      </c>
      <c r="AG114" s="334">
        <f t="shared" si="51"/>
        <v>-4</v>
      </c>
      <c r="AH114" s="334" t="b">
        <f t="shared" si="52"/>
        <v>0</v>
      </c>
      <c r="AI114" s="143"/>
      <c r="AJ114" s="334">
        <f t="shared" si="53"/>
        <v>0</v>
      </c>
      <c r="AK114" s="334">
        <f t="shared" si="54"/>
        <v>-4</v>
      </c>
      <c r="AL114" s="334" t="b">
        <f t="shared" si="55"/>
        <v>0</v>
      </c>
      <c r="AM114" s="295" t="str">
        <f t="shared" si="46"/>
        <v xml:space="preserve"> </v>
      </c>
      <c r="AN114" s="296" t="str">
        <f t="shared" si="47"/>
        <v>N/A</v>
      </c>
      <c r="AO114" s="199"/>
      <c r="AP114" s="199"/>
      <c r="AQ114" s="199"/>
      <c r="BN114" s="44"/>
    </row>
    <row r="115" spans="1:66" ht="34.5" customHeight="1" x14ac:dyDescent="0.25">
      <c r="A115" s="46"/>
      <c r="B115" s="143"/>
      <c r="C115" s="978"/>
      <c r="D115" s="979"/>
      <c r="E115" s="293"/>
      <c r="F115" s="279"/>
      <c r="G115" s="334">
        <f t="shared" si="56"/>
        <v>0</v>
      </c>
      <c r="H115" s="143"/>
      <c r="I115" s="143"/>
      <c r="J115" s="143"/>
      <c r="K115" s="254"/>
      <c r="L115" s="455"/>
      <c r="M115" s="327"/>
      <c r="N115" s="412"/>
      <c r="O115" s="254"/>
      <c r="P115" s="143"/>
      <c r="Q115" s="279"/>
      <c r="R115" s="334">
        <f t="shared" si="42"/>
        <v>1900</v>
      </c>
      <c r="S115" s="411">
        <f t="shared" si="43"/>
        <v>0</v>
      </c>
      <c r="T115" s="143"/>
      <c r="U115" s="143"/>
      <c r="V115" s="334">
        <f t="shared" si="44"/>
        <v>0</v>
      </c>
      <c r="W115" s="143"/>
      <c r="X115" s="143"/>
      <c r="Y115" s="423"/>
      <c r="Z115" s="334" t="str">
        <f t="shared" si="45"/>
        <v>NO OBLIGATORIA</v>
      </c>
      <c r="AA115" s="334" t="str">
        <f t="shared" si="57"/>
        <v xml:space="preserve"> </v>
      </c>
      <c r="AB115" s="334" t="str">
        <f t="shared" si="58"/>
        <v xml:space="preserve"> </v>
      </c>
      <c r="AC115" s="334" t="str">
        <f t="shared" si="48"/>
        <v xml:space="preserve"> </v>
      </c>
      <c r="AD115" s="334" t="str">
        <f t="shared" si="49"/>
        <v xml:space="preserve"> </v>
      </c>
      <c r="AE115" s="334" t="str">
        <f t="shared" si="50"/>
        <v xml:space="preserve"> </v>
      </c>
      <c r="AF115" s="334">
        <f t="shared" si="41"/>
        <v>0</v>
      </c>
      <c r="AG115" s="334">
        <f t="shared" si="51"/>
        <v>-4</v>
      </c>
      <c r="AH115" s="334" t="b">
        <f t="shared" si="52"/>
        <v>0</v>
      </c>
      <c r="AI115" s="143"/>
      <c r="AJ115" s="334">
        <f t="shared" si="53"/>
        <v>0</v>
      </c>
      <c r="AK115" s="334">
        <f t="shared" si="54"/>
        <v>-4</v>
      </c>
      <c r="AL115" s="334" t="b">
        <f t="shared" si="55"/>
        <v>0</v>
      </c>
      <c r="AM115" s="295" t="str">
        <f t="shared" si="46"/>
        <v xml:space="preserve"> </v>
      </c>
      <c r="AN115" s="296" t="str">
        <f t="shared" si="47"/>
        <v>N/A</v>
      </c>
      <c r="AO115" s="199"/>
      <c r="AP115" s="199"/>
      <c r="AQ115" s="199"/>
      <c r="BN115" s="44"/>
    </row>
    <row r="116" spans="1:66" ht="34.5" customHeight="1" x14ac:dyDescent="0.25">
      <c r="A116" s="46"/>
      <c r="B116" s="143"/>
      <c r="C116" s="978"/>
      <c r="D116" s="979"/>
      <c r="E116" s="293"/>
      <c r="F116" s="279"/>
      <c r="G116" s="334">
        <f t="shared" si="56"/>
        <v>0</v>
      </c>
      <c r="H116" s="143"/>
      <c r="I116" s="143"/>
      <c r="J116" s="143"/>
      <c r="K116" s="254"/>
      <c r="L116" s="455"/>
      <c r="M116" s="327"/>
      <c r="N116" s="412"/>
      <c r="O116" s="254"/>
      <c r="P116" s="143"/>
      <c r="Q116" s="279"/>
      <c r="R116" s="334">
        <f t="shared" si="42"/>
        <v>1900</v>
      </c>
      <c r="S116" s="411">
        <f t="shared" si="43"/>
        <v>0</v>
      </c>
      <c r="T116" s="143"/>
      <c r="U116" s="143"/>
      <c r="V116" s="334">
        <f t="shared" si="44"/>
        <v>0</v>
      </c>
      <c r="W116" s="143"/>
      <c r="X116" s="143"/>
      <c r="Y116" s="423"/>
      <c r="Z116" s="334" t="str">
        <f t="shared" si="45"/>
        <v>NO OBLIGATORIA</v>
      </c>
      <c r="AA116" s="334" t="str">
        <f t="shared" si="57"/>
        <v xml:space="preserve"> </v>
      </c>
      <c r="AB116" s="334" t="str">
        <f t="shared" si="58"/>
        <v xml:space="preserve"> </v>
      </c>
      <c r="AC116" s="334" t="str">
        <f t="shared" si="48"/>
        <v xml:space="preserve"> </v>
      </c>
      <c r="AD116" s="334" t="str">
        <f t="shared" si="49"/>
        <v xml:space="preserve"> </v>
      </c>
      <c r="AE116" s="334" t="str">
        <f t="shared" si="50"/>
        <v xml:space="preserve"> </v>
      </c>
      <c r="AF116" s="334">
        <f t="shared" si="41"/>
        <v>0</v>
      </c>
      <c r="AG116" s="334">
        <f t="shared" si="51"/>
        <v>-4</v>
      </c>
      <c r="AH116" s="334" t="b">
        <f t="shared" si="52"/>
        <v>0</v>
      </c>
      <c r="AI116" s="143"/>
      <c r="AJ116" s="334">
        <f t="shared" si="53"/>
        <v>0</v>
      </c>
      <c r="AK116" s="334">
        <f t="shared" si="54"/>
        <v>-4</v>
      </c>
      <c r="AL116" s="334" t="b">
        <f t="shared" si="55"/>
        <v>0</v>
      </c>
      <c r="AM116" s="295" t="str">
        <f t="shared" si="46"/>
        <v xml:space="preserve"> </v>
      </c>
      <c r="AN116" s="296" t="str">
        <f t="shared" si="47"/>
        <v>N/A</v>
      </c>
      <c r="AO116" s="199"/>
      <c r="AP116" s="199"/>
      <c r="AQ116" s="199"/>
      <c r="BN116" s="44"/>
    </row>
    <row r="117" spans="1:66" ht="34.5" customHeight="1" x14ac:dyDescent="0.25">
      <c r="A117" s="46"/>
      <c r="B117" s="143"/>
      <c r="C117" s="978"/>
      <c r="D117" s="979"/>
      <c r="E117" s="293"/>
      <c r="F117" s="279"/>
      <c r="G117" s="334">
        <f t="shared" si="56"/>
        <v>0</v>
      </c>
      <c r="H117" s="143"/>
      <c r="I117" s="143"/>
      <c r="J117" s="143"/>
      <c r="K117" s="254"/>
      <c r="L117" s="455"/>
      <c r="M117" s="327"/>
      <c r="N117" s="412"/>
      <c r="O117" s="254"/>
      <c r="P117" s="143"/>
      <c r="Q117" s="279"/>
      <c r="R117" s="334">
        <f t="shared" si="42"/>
        <v>1900</v>
      </c>
      <c r="S117" s="411">
        <f t="shared" si="43"/>
        <v>0</v>
      </c>
      <c r="T117" s="143"/>
      <c r="U117" s="143"/>
      <c r="V117" s="334">
        <f t="shared" si="44"/>
        <v>0</v>
      </c>
      <c r="W117" s="143"/>
      <c r="X117" s="143"/>
      <c r="Y117" s="423"/>
      <c r="Z117" s="334" t="str">
        <f t="shared" si="45"/>
        <v>NO OBLIGATORIA</v>
      </c>
      <c r="AA117" s="334" t="str">
        <f t="shared" si="57"/>
        <v xml:space="preserve"> </v>
      </c>
      <c r="AB117" s="334" t="str">
        <f t="shared" si="58"/>
        <v xml:space="preserve"> </v>
      </c>
      <c r="AC117" s="334" t="str">
        <f t="shared" si="48"/>
        <v xml:space="preserve"> </v>
      </c>
      <c r="AD117" s="334" t="str">
        <f t="shared" si="49"/>
        <v xml:space="preserve"> </v>
      </c>
      <c r="AE117" s="334" t="str">
        <f t="shared" si="50"/>
        <v xml:space="preserve"> </v>
      </c>
      <c r="AF117" s="334">
        <f t="shared" si="41"/>
        <v>0</v>
      </c>
      <c r="AG117" s="334">
        <f t="shared" si="51"/>
        <v>-4</v>
      </c>
      <c r="AH117" s="334" t="b">
        <f t="shared" si="52"/>
        <v>0</v>
      </c>
      <c r="AI117" s="143"/>
      <c r="AJ117" s="334">
        <f t="shared" si="53"/>
        <v>0</v>
      </c>
      <c r="AK117" s="334">
        <f t="shared" si="54"/>
        <v>-4</v>
      </c>
      <c r="AL117" s="334" t="b">
        <f t="shared" si="55"/>
        <v>0</v>
      </c>
      <c r="AM117" s="295" t="str">
        <f t="shared" si="46"/>
        <v xml:space="preserve"> </v>
      </c>
      <c r="AN117" s="296" t="str">
        <f t="shared" si="47"/>
        <v>N/A</v>
      </c>
      <c r="AO117" s="199"/>
      <c r="AP117" s="199"/>
      <c r="AQ117" s="199"/>
      <c r="BN117" s="44"/>
    </row>
    <row r="118" spans="1:66" ht="34.5" customHeight="1" x14ac:dyDescent="0.25">
      <c r="A118" s="46"/>
      <c r="B118" s="143"/>
      <c r="C118" s="978"/>
      <c r="D118" s="979"/>
      <c r="E118" s="293"/>
      <c r="F118" s="279"/>
      <c r="G118" s="334">
        <f t="shared" si="56"/>
        <v>0</v>
      </c>
      <c r="H118" s="143"/>
      <c r="I118" s="143"/>
      <c r="J118" s="143"/>
      <c r="K118" s="254"/>
      <c r="L118" s="455"/>
      <c r="M118" s="327"/>
      <c r="N118" s="412"/>
      <c r="O118" s="254"/>
      <c r="P118" s="143"/>
      <c r="Q118" s="279"/>
      <c r="R118" s="334">
        <f t="shared" si="42"/>
        <v>1900</v>
      </c>
      <c r="S118" s="411">
        <f t="shared" si="43"/>
        <v>0</v>
      </c>
      <c r="T118" s="143"/>
      <c r="U118" s="143"/>
      <c r="V118" s="334">
        <f t="shared" si="44"/>
        <v>0</v>
      </c>
      <c r="W118" s="143"/>
      <c r="X118" s="143"/>
      <c r="Y118" s="423"/>
      <c r="Z118" s="334" t="str">
        <f t="shared" si="45"/>
        <v>NO OBLIGATORIA</v>
      </c>
      <c r="AA118" s="334" t="str">
        <f t="shared" si="57"/>
        <v xml:space="preserve"> </v>
      </c>
      <c r="AB118" s="334" t="str">
        <f t="shared" si="58"/>
        <v xml:space="preserve"> </v>
      </c>
      <c r="AC118" s="334" t="str">
        <f t="shared" si="48"/>
        <v xml:space="preserve"> </v>
      </c>
      <c r="AD118" s="334" t="str">
        <f t="shared" si="49"/>
        <v xml:space="preserve"> </v>
      </c>
      <c r="AE118" s="334" t="str">
        <f t="shared" si="50"/>
        <v xml:space="preserve"> </v>
      </c>
      <c r="AF118" s="334">
        <f t="shared" si="41"/>
        <v>0</v>
      </c>
      <c r="AG118" s="334">
        <f t="shared" si="51"/>
        <v>-4</v>
      </c>
      <c r="AH118" s="334" t="b">
        <f t="shared" si="52"/>
        <v>0</v>
      </c>
      <c r="AI118" s="143"/>
      <c r="AJ118" s="334">
        <f t="shared" si="53"/>
        <v>0</v>
      </c>
      <c r="AK118" s="334">
        <f t="shared" si="54"/>
        <v>-4</v>
      </c>
      <c r="AL118" s="334" t="b">
        <f t="shared" si="55"/>
        <v>0</v>
      </c>
      <c r="AM118" s="295" t="str">
        <f t="shared" si="46"/>
        <v xml:space="preserve"> </v>
      </c>
      <c r="AN118" s="296" t="str">
        <f t="shared" si="47"/>
        <v>N/A</v>
      </c>
      <c r="AO118" s="199"/>
      <c r="AP118" s="199"/>
      <c r="AQ118" s="199"/>
      <c r="BN118" s="44"/>
    </row>
    <row r="119" spans="1:66" ht="34.5" customHeight="1" x14ac:dyDescent="0.25">
      <c r="A119" s="46"/>
      <c r="B119" s="143"/>
      <c r="C119" s="978"/>
      <c r="D119" s="979"/>
      <c r="E119" s="293"/>
      <c r="F119" s="279"/>
      <c r="G119" s="334">
        <f t="shared" si="56"/>
        <v>0</v>
      </c>
      <c r="H119" s="143"/>
      <c r="I119" s="143"/>
      <c r="J119" s="143"/>
      <c r="K119" s="254"/>
      <c r="L119" s="455"/>
      <c r="M119" s="327"/>
      <c r="N119" s="412"/>
      <c r="O119" s="254"/>
      <c r="P119" s="143"/>
      <c r="Q119" s="279"/>
      <c r="R119" s="334">
        <f t="shared" si="42"/>
        <v>1900</v>
      </c>
      <c r="S119" s="411">
        <f t="shared" si="43"/>
        <v>0</v>
      </c>
      <c r="T119" s="143"/>
      <c r="U119" s="143"/>
      <c r="V119" s="334">
        <f t="shared" si="44"/>
        <v>0</v>
      </c>
      <c r="W119" s="143"/>
      <c r="X119" s="143"/>
      <c r="Y119" s="423"/>
      <c r="Z119" s="334" t="str">
        <f t="shared" si="45"/>
        <v>NO OBLIGATORIA</v>
      </c>
      <c r="AA119" s="334" t="str">
        <f t="shared" si="57"/>
        <v xml:space="preserve"> </v>
      </c>
      <c r="AB119" s="334" t="str">
        <f t="shared" si="58"/>
        <v xml:space="preserve"> </v>
      </c>
      <c r="AC119" s="334" t="str">
        <f t="shared" si="48"/>
        <v xml:space="preserve"> </v>
      </c>
      <c r="AD119" s="334" t="str">
        <f t="shared" si="49"/>
        <v xml:space="preserve"> </v>
      </c>
      <c r="AE119" s="334" t="str">
        <f t="shared" si="50"/>
        <v xml:space="preserve"> </v>
      </c>
      <c r="AF119" s="334">
        <f t="shared" si="41"/>
        <v>0</v>
      </c>
      <c r="AG119" s="334">
        <f t="shared" si="51"/>
        <v>-4</v>
      </c>
      <c r="AH119" s="334" t="b">
        <f t="shared" si="52"/>
        <v>0</v>
      </c>
      <c r="AI119" s="143"/>
      <c r="AJ119" s="334">
        <f t="shared" si="53"/>
        <v>0</v>
      </c>
      <c r="AK119" s="334">
        <f t="shared" si="54"/>
        <v>-4</v>
      </c>
      <c r="AL119" s="334" t="b">
        <f t="shared" si="55"/>
        <v>0</v>
      </c>
      <c r="AM119" s="295" t="str">
        <f t="shared" si="46"/>
        <v xml:space="preserve"> </v>
      </c>
      <c r="AN119" s="296" t="str">
        <f t="shared" si="47"/>
        <v>N/A</v>
      </c>
      <c r="AO119" s="199"/>
      <c r="AP119" s="199"/>
      <c r="AQ119" s="199"/>
      <c r="BN119" s="44"/>
    </row>
    <row r="120" spans="1:66" ht="34.5" customHeight="1" x14ac:dyDescent="0.25">
      <c r="A120" s="46"/>
      <c r="B120" s="143"/>
      <c r="C120" s="978"/>
      <c r="D120" s="979"/>
      <c r="E120" s="293"/>
      <c r="F120" s="279"/>
      <c r="G120" s="334">
        <f t="shared" si="56"/>
        <v>0</v>
      </c>
      <c r="H120" s="143"/>
      <c r="I120" s="143"/>
      <c r="J120" s="143"/>
      <c r="K120" s="254"/>
      <c r="L120" s="455"/>
      <c r="M120" s="327"/>
      <c r="N120" s="412"/>
      <c r="O120" s="254"/>
      <c r="P120" s="143"/>
      <c r="Q120" s="279"/>
      <c r="R120" s="334">
        <f t="shared" si="42"/>
        <v>1900</v>
      </c>
      <c r="S120" s="411">
        <f t="shared" si="43"/>
        <v>0</v>
      </c>
      <c r="T120" s="143"/>
      <c r="U120" s="143"/>
      <c r="V120" s="334">
        <f t="shared" si="44"/>
        <v>0</v>
      </c>
      <c r="W120" s="143"/>
      <c r="X120" s="143"/>
      <c r="Y120" s="423"/>
      <c r="Z120" s="334" t="str">
        <f t="shared" si="45"/>
        <v>NO OBLIGATORIA</v>
      </c>
      <c r="AA120" s="334" t="str">
        <f t="shared" si="57"/>
        <v xml:space="preserve"> </v>
      </c>
      <c r="AB120" s="334" t="str">
        <f t="shared" si="58"/>
        <v xml:space="preserve"> </v>
      </c>
      <c r="AC120" s="334" t="str">
        <f t="shared" si="48"/>
        <v xml:space="preserve"> </v>
      </c>
      <c r="AD120" s="334" t="str">
        <f t="shared" si="49"/>
        <v xml:space="preserve"> </v>
      </c>
      <c r="AE120" s="334" t="str">
        <f t="shared" si="50"/>
        <v xml:space="preserve"> </v>
      </c>
      <c r="AF120" s="334">
        <f t="shared" si="41"/>
        <v>0</v>
      </c>
      <c r="AG120" s="334">
        <f t="shared" si="51"/>
        <v>-4</v>
      </c>
      <c r="AH120" s="334" t="b">
        <f t="shared" si="52"/>
        <v>0</v>
      </c>
      <c r="AI120" s="143"/>
      <c r="AJ120" s="334">
        <f t="shared" si="53"/>
        <v>0</v>
      </c>
      <c r="AK120" s="334">
        <f t="shared" si="54"/>
        <v>-4</v>
      </c>
      <c r="AL120" s="334" t="b">
        <f t="shared" si="55"/>
        <v>0</v>
      </c>
      <c r="AM120" s="295" t="str">
        <f t="shared" si="46"/>
        <v xml:space="preserve"> </v>
      </c>
      <c r="AN120" s="296" t="str">
        <f t="shared" si="47"/>
        <v>N/A</v>
      </c>
      <c r="AO120" s="199"/>
      <c r="AP120" s="199"/>
      <c r="AQ120" s="199"/>
      <c r="BN120" s="44"/>
    </row>
    <row r="121" spans="1:66" ht="34.5" customHeight="1" x14ac:dyDescent="0.25">
      <c r="A121" s="46"/>
      <c r="B121" s="143"/>
      <c r="C121" s="978"/>
      <c r="D121" s="979"/>
      <c r="E121" s="293"/>
      <c r="F121" s="279"/>
      <c r="G121" s="334">
        <f t="shared" si="56"/>
        <v>0</v>
      </c>
      <c r="H121" s="143"/>
      <c r="I121" s="143"/>
      <c r="J121" s="143"/>
      <c r="K121" s="254"/>
      <c r="L121" s="455"/>
      <c r="M121" s="327"/>
      <c r="N121" s="412"/>
      <c r="O121" s="254"/>
      <c r="P121" s="143"/>
      <c r="Q121" s="279"/>
      <c r="R121" s="334">
        <f t="shared" si="42"/>
        <v>1900</v>
      </c>
      <c r="S121" s="411">
        <f t="shared" si="43"/>
        <v>0</v>
      </c>
      <c r="T121" s="143"/>
      <c r="U121" s="143"/>
      <c r="V121" s="334">
        <f t="shared" si="44"/>
        <v>0</v>
      </c>
      <c r="W121" s="143"/>
      <c r="X121" s="143"/>
      <c r="Y121" s="423"/>
      <c r="Z121" s="334" t="str">
        <f t="shared" si="45"/>
        <v>NO OBLIGATORIA</v>
      </c>
      <c r="AA121" s="334" t="str">
        <f t="shared" si="57"/>
        <v xml:space="preserve"> </v>
      </c>
      <c r="AB121" s="334" t="str">
        <f t="shared" si="58"/>
        <v xml:space="preserve"> </v>
      </c>
      <c r="AC121" s="334" t="str">
        <f t="shared" si="48"/>
        <v xml:space="preserve"> </v>
      </c>
      <c r="AD121" s="334" t="str">
        <f t="shared" si="49"/>
        <v xml:space="preserve"> </v>
      </c>
      <c r="AE121" s="334" t="str">
        <f t="shared" si="50"/>
        <v xml:space="preserve"> </v>
      </c>
      <c r="AF121" s="334">
        <f t="shared" si="41"/>
        <v>0</v>
      </c>
      <c r="AG121" s="334">
        <f t="shared" si="51"/>
        <v>-4</v>
      </c>
      <c r="AH121" s="334" t="b">
        <f t="shared" si="52"/>
        <v>0</v>
      </c>
      <c r="AI121" s="143"/>
      <c r="AJ121" s="334">
        <f t="shared" si="53"/>
        <v>0</v>
      </c>
      <c r="AK121" s="334">
        <f t="shared" si="54"/>
        <v>-4</v>
      </c>
      <c r="AL121" s="334" t="b">
        <f t="shared" si="55"/>
        <v>0</v>
      </c>
      <c r="AM121" s="295" t="str">
        <f t="shared" si="46"/>
        <v xml:space="preserve"> </v>
      </c>
      <c r="AN121" s="296" t="str">
        <f t="shared" si="47"/>
        <v>N/A</v>
      </c>
      <c r="AO121" s="199"/>
      <c r="AP121" s="199"/>
      <c r="AQ121" s="199"/>
      <c r="BN121" s="44"/>
    </row>
    <row r="122" spans="1:66" ht="34.5" customHeight="1" x14ac:dyDescent="0.25">
      <c r="A122" s="46"/>
      <c r="B122" s="143"/>
      <c r="C122" s="978"/>
      <c r="D122" s="979"/>
      <c r="E122" s="293"/>
      <c r="F122" s="279"/>
      <c r="G122" s="334">
        <f t="shared" si="56"/>
        <v>0</v>
      </c>
      <c r="H122" s="143"/>
      <c r="I122" s="143"/>
      <c r="J122" s="143"/>
      <c r="K122" s="254"/>
      <c r="L122" s="455"/>
      <c r="M122" s="327"/>
      <c r="N122" s="412"/>
      <c r="O122" s="254"/>
      <c r="P122" s="143"/>
      <c r="Q122" s="279"/>
      <c r="R122" s="334">
        <f t="shared" si="42"/>
        <v>1900</v>
      </c>
      <c r="S122" s="411">
        <f t="shared" si="43"/>
        <v>0</v>
      </c>
      <c r="T122" s="143"/>
      <c r="U122" s="143"/>
      <c r="V122" s="334">
        <f t="shared" si="44"/>
        <v>0</v>
      </c>
      <c r="W122" s="143"/>
      <c r="X122" s="143"/>
      <c r="Y122" s="423"/>
      <c r="Z122" s="334" t="str">
        <f t="shared" si="45"/>
        <v>NO OBLIGATORIA</v>
      </c>
      <c r="AA122" s="334" t="str">
        <f t="shared" si="57"/>
        <v xml:space="preserve"> </v>
      </c>
      <c r="AB122" s="334" t="str">
        <f t="shared" si="58"/>
        <v xml:space="preserve"> </v>
      </c>
      <c r="AC122" s="334" t="str">
        <f t="shared" si="48"/>
        <v xml:space="preserve"> </v>
      </c>
      <c r="AD122" s="334" t="str">
        <f t="shared" si="49"/>
        <v xml:space="preserve"> </v>
      </c>
      <c r="AE122" s="334" t="str">
        <f t="shared" si="50"/>
        <v xml:space="preserve"> </v>
      </c>
      <c r="AF122" s="334">
        <f t="shared" si="41"/>
        <v>0</v>
      </c>
      <c r="AG122" s="334">
        <f t="shared" si="51"/>
        <v>-4</v>
      </c>
      <c r="AH122" s="334" t="b">
        <f t="shared" si="52"/>
        <v>0</v>
      </c>
      <c r="AI122" s="143"/>
      <c r="AJ122" s="334">
        <f t="shared" si="53"/>
        <v>0</v>
      </c>
      <c r="AK122" s="334">
        <f t="shared" si="54"/>
        <v>-4</v>
      </c>
      <c r="AL122" s="334" t="b">
        <f t="shared" si="55"/>
        <v>0</v>
      </c>
      <c r="AM122" s="295" t="str">
        <f t="shared" si="46"/>
        <v xml:space="preserve"> </v>
      </c>
      <c r="AN122" s="296" t="str">
        <f t="shared" si="47"/>
        <v>N/A</v>
      </c>
      <c r="AO122" s="199"/>
      <c r="AP122" s="199"/>
      <c r="AQ122" s="199"/>
      <c r="BN122" s="44"/>
    </row>
    <row r="123" spans="1:66" ht="34.5" customHeight="1" x14ac:dyDescent="0.25">
      <c r="A123" s="46"/>
      <c r="B123" s="143"/>
      <c r="C123" s="978"/>
      <c r="D123" s="979"/>
      <c r="E123" s="293"/>
      <c r="F123" s="279"/>
      <c r="G123" s="334">
        <f t="shared" si="56"/>
        <v>0</v>
      </c>
      <c r="H123" s="143"/>
      <c r="I123" s="143"/>
      <c r="J123" s="143"/>
      <c r="K123" s="254"/>
      <c r="L123" s="455"/>
      <c r="M123" s="327"/>
      <c r="N123" s="412"/>
      <c r="O123" s="254"/>
      <c r="P123" s="143"/>
      <c r="Q123" s="279"/>
      <c r="R123" s="334">
        <f t="shared" si="42"/>
        <v>1900</v>
      </c>
      <c r="S123" s="411">
        <f t="shared" si="43"/>
        <v>0</v>
      </c>
      <c r="T123" s="143"/>
      <c r="U123" s="143"/>
      <c r="V123" s="334">
        <f t="shared" si="44"/>
        <v>0</v>
      </c>
      <c r="W123" s="143"/>
      <c r="X123" s="143"/>
      <c r="Y123" s="423"/>
      <c r="Z123" s="334" t="str">
        <f t="shared" si="45"/>
        <v>NO OBLIGATORIA</v>
      </c>
      <c r="AA123" s="334" t="str">
        <f t="shared" si="57"/>
        <v xml:space="preserve"> </v>
      </c>
      <c r="AB123" s="334" t="str">
        <f t="shared" si="58"/>
        <v xml:space="preserve"> </v>
      </c>
      <c r="AC123" s="334" t="str">
        <f t="shared" si="48"/>
        <v xml:space="preserve"> </v>
      </c>
      <c r="AD123" s="334" t="str">
        <f t="shared" si="49"/>
        <v xml:space="preserve"> </v>
      </c>
      <c r="AE123" s="334" t="str">
        <f t="shared" si="50"/>
        <v xml:space="preserve"> </v>
      </c>
      <c r="AF123" s="334">
        <f t="shared" si="41"/>
        <v>0</v>
      </c>
      <c r="AG123" s="334">
        <f t="shared" si="51"/>
        <v>-4</v>
      </c>
      <c r="AH123" s="334" t="b">
        <f t="shared" si="52"/>
        <v>0</v>
      </c>
      <c r="AI123" s="143"/>
      <c r="AJ123" s="334">
        <f t="shared" si="53"/>
        <v>0</v>
      </c>
      <c r="AK123" s="334">
        <f t="shared" si="54"/>
        <v>-4</v>
      </c>
      <c r="AL123" s="334" t="b">
        <f t="shared" si="55"/>
        <v>0</v>
      </c>
      <c r="AM123" s="295" t="str">
        <f t="shared" si="46"/>
        <v xml:space="preserve"> </v>
      </c>
      <c r="AN123" s="296" t="str">
        <f t="shared" si="47"/>
        <v>N/A</v>
      </c>
      <c r="AO123" s="199"/>
      <c r="AP123" s="199"/>
      <c r="AQ123" s="199"/>
      <c r="BN123" s="44"/>
    </row>
    <row r="124" spans="1:66" ht="34.5" customHeight="1" x14ac:dyDescent="0.25">
      <c r="A124" s="46"/>
      <c r="B124" s="143"/>
      <c r="C124" s="978"/>
      <c r="D124" s="979"/>
      <c r="E124" s="293"/>
      <c r="F124" s="279"/>
      <c r="G124" s="334">
        <f t="shared" si="56"/>
        <v>0</v>
      </c>
      <c r="H124" s="143"/>
      <c r="I124" s="143"/>
      <c r="J124" s="143"/>
      <c r="K124" s="254"/>
      <c r="L124" s="455"/>
      <c r="M124" s="327"/>
      <c r="N124" s="412"/>
      <c r="O124" s="254"/>
      <c r="P124" s="143"/>
      <c r="Q124" s="279"/>
      <c r="R124" s="334">
        <f t="shared" si="42"/>
        <v>1900</v>
      </c>
      <c r="S124" s="411">
        <f t="shared" si="43"/>
        <v>0</v>
      </c>
      <c r="T124" s="143"/>
      <c r="U124" s="143"/>
      <c r="V124" s="334">
        <f t="shared" si="44"/>
        <v>0</v>
      </c>
      <c r="W124" s="143"/>
      <c r="X124" s="143"/>
      <c r="Y124" s="423"/>
      <c r="Z124" s="334" t="str">
        <f t="shared" si="45"/>
        <v>NO OBLIGATORIA</v>
      </c>
      <c r="AA124" s="334" t="str">
        <f t="shared" si="57"/>
        <v xml:space="preserve"> </v>
      </c>
      <c r="AB124" s="334" t="str">
        <f t="shared" si="58"/>
        <v xml:space="preserve"> </v>
      </c>
      <c r="AC124" s="334" t="str">
        <f t="shared" si="48"/>
        <v xml:space="preserve"> </v>
      </c>
      <c r="AD124" s="334" t="str">
        <f t="shared" si="49"/>
        <v xml:space="preserve"> </v>
      </c>
      <c r="AE124" s="334" t="str">
        <f t="shared" ref="AE124:AE125" si="59">+IF(OR(AA124="OK",AB124="OK",AC124="OK",AD124="OK"),"PAGO",IF(OR(Z124="INVALIDEZ",Z124="OBLIGATORIA"),"PAGO"," "))</f>
        <v xml:space="preserve"> </v>
      </c>
      <c r="AF124" s="334">
        <f t="shared" si="41"/>
        <v>0</v>
      </c>
      <c r="AG124" s="334">
        <f t="shared" ref="AG124:AG125" si="60">AF124-4</f>
        <v>-4</v>
      </c>
      <c r="AH124" s="334" t="b">
        <f t="shared" ref="AH124:AH125" si="61">IF(AG124&gt;=30,"30",IF(AG124&gt;=0,AG124))</f>
        <v>0</v>
      </c>
      <c r="AI124" s="143"/>
      <c r="AJ124" s="334">
        <f t="shared" ref="AJ124:AJ125" si="62">AI124/12</f>
        <v>0</v>
      </c>
      <c r="AK124" s="334">
        <f t="shared" ref="AK124:AK125" si="63">AJ124-4</f>
        <v>-4</v>
      </c>
      <c r="AL124" s="334" t="b">
        <f t="shared" ref="AL124:AL125" si="64">IF(AK124&gt;=30,"30",IF(AK124&gt;=0,AK124))</f>
        <v>0</v>
      </c>
      <c r="AM124" s="295" t="str">
        <f t="shared" si="46"/>
        <v xml:space="preserve"> </v>
      </c>
      <c r="AN124" s="296" t="str">
        <f t="shared" si="47"/>
        <v>N/A</v>
      </c>
      <c r="AO124" s="199"/>
      <c r="AP124" s="199"/>
      <c r="AQ124" s="199"/>
      <c r="BN124" s="44"/>
    </row>
    <row r="125" spans="1:66" ht="34.5" customHeight="1" x14ac:dyDescent="0.25">
      <c r="A125" s="46"/>
      <c r="B125" s="143"/>
      <c r="C125" s="978"/>
      <c r="D125" s="979"/>
      <c r="E125" s="293"/>
      <c r="F125" s="279"/>
      <c r="G125" s="334">
        <f t="shared" si="56"/>
        <v>0</v>
      </c>
      <c r="H125" s="143"/>
      <c r="I125" s="143"/>
      <c r="J125" s="143"/>
      <c r="K125" s="254"/>
      <c r="L125" s="455"/>
      <c r="M125" s="327"/>
      <c r="N125" s="412"/>
      <c r="O125" s="254"/>
      <c r="P125" s="143"/>
      <c r="Q125" s="279"/>
      <c r="R125" s="334">
        <f t="shared" si="42"/>
        <v>1900</v>
      </c>
      <c r="S125" s="411">
        <f t="shared" si="43"/>
        <v>0</v>
      </c>
      <c r="T125" s="143"/>
      <c r="U125" s="143"/>
      <c r="V125" s="334">
        <f t="shared" si="44"/>
        <v>0</v>
      </c>
      <c r="W125" s="143"/>
      <c r="X125" s="143"/>
      <c r="Y125" s="423"/>
      <c r="Z125" s="334" t="str">
        <f t="shared" si="45"/>
        <v>NO OBLIGATORIA</v>
      </c>
      <c r="AA125" s="334" t="str">
        <f t="shared" si="57"/>
        <v xml:space="preserve"> </v>
      </c>
      <c r="AB125" s="334" t="str">
        <f t="shared" si="58"/>
        <v xml:space="preserve"> </v>
      </c>
      <c r="AC125" s="334" t="str">
        <f t="shared" si="48"/>
        <v xml:space="preserve"> </v>
      </c>
      <c r="AD125" s="334" t="str">
        <f t="shared" si="49"/>
        <v xml:space="preserve"> </v>
      </c>
      <c r="AE125" s="334" t="str">
        <f t="shared" si="59"/>
        <v xml:space="preserve"> </v>
      </c>
      <c r="AF125" s="334">
        <f t="shared" si="41"/>
        <v>0</v>
      </c>
      <c r="AG125" s="334">
        <f t="shared" si="60"/>
        <v>-4</v>
      </c>
      <c r="AH125" s="334" t="b">
        <f t="shared" si="61"/>
        <v>0</v>
      </c>
      <c r="AI125" s="143"/>
      <c r="AJ125" s="334">
        <f t="shared" si="62"/>
        <v>0</v>
      </c>
      <c r="AK125" s="334">
        <f t="shared" si="63"/>
        <v>-4</v>
      </c>
      <c r="AL125" s="334" t="b">
        <f t="shared" si="64"/>
        <v>0</v>
      </c>
      <c r="AM125" s="295" t="str">
        <f t="shared" si="46"/>
        <v xml:space="preserve"> </v>
      </c>
      <c r="AN125" s="296" t="str">
        <f t="shared" si="47"/>
        <v>N/A</v>
      </c>
      <c r="AO125" s="199"/>
      <c r="AP125" s="199"/>
      <c r="AQ125" s="199"/>
      <c r="BN125" s="44"/>
    </row>
    <row r="126" spans="1:66" ht="34.5" hidden="1" customHeight="1" x14ac:dyDescent="0.25">
      <c r="A126" s="46"/>
      <c r="B126" s="143"/>
      <c r="C126" s="327"/>
      <c r="D126" s="562"/>
      <c r="E126" s="293"/>
      <c r="F126" s="641"/>
      <c r="G126" s="457"/>
      <c r="H126" s="143" t="s">
        <v>595</v>
      </c>
      <c r="I126" s="640">
        <f>COUNTIFS($I$12:$I$125,"Sustantivo",$P$12:$P$125,"=Renuncia Voluntaria con Compensación")</f>
        <v>0</v>
      </c>
      <c r="J126" s="143" t="s">
        <v>596</v>
      </c>
      <c r="K126" s="640">
        <f>COUNTIFS($I$12:$I$125,"Adjetivo",$P$12:$P$125,"=Renuncia Voluntaria con Compensación")</f>
        <v>0</v>
      </c>
      <c r="L126" s="279" t="s">
        <v>587</v>
      </c>
      <c r="M126" s="334">
        <f>COUNTIFS($I$12:$I$125,"Sustantivo",$P$12:$P$125,"=COMPENSACIÓN DE RETIRO POR JUBILACIÓN OBLIGATORIA 70 AÑOS")</f>
        <v>0</v>
      </c>
      <c r="N126" s="279" t="s">
        <v>588</v>
      </c>
      <c r="O126" s="334">
        <f>COUNTIFS($I$12:$I$125,"Adjetivo",$P$12:$P$125,"=COMPENSACIÓN DE RETIRO POR JUBILACIÓN OBLIGATORIA 70 AÑOS")</f>
        <v>0</v>
      </c>
      <c r="P126" s="279" t="s">
        <v>589</v>
      </c>
      <c r="Q126" s="640">
        <f>COUNTIFS($I$12:$I$125,"Sustantivo",$P$12:$P$125,"=COMPENSACIÓN DE RETIRO POR JUBILACIÓN POR INVALIDEZ")</f>
        <v>0</v>
      </c>
      <c r="R126" s="334"/>
      <c r="S126" s="279" t="s">
        <v>590</v>
      </c>
      <c r="T126" s="640">
        <f>COUNTIFS($I$12:$I$125,"Adjetivo",$P$12:$P$125,"=COMPENSACIÓN DE RETIRO POR JUBILACIÓN POR INVALIDEZ")</f>
        <v>0</v>
      </c>
      <c r="U126" s="279" t="s">
        <v>591</v>
      </c>
      <c r="V126" s="640">
        <f>COUNTIFS($I$12:$I$125,"Sustantivo",$P$12:$P$125,"=COMPENSACIÓN DE RETIRO POR JUBILACIÓN NO OBLIGATORIA")</f>
        <v>0</v>
      </c>
      <c r="W126" s="279" t="s">
        <v>592</v>
      </c>
      <c r="X126" s="640">
        <f>COUNTIFS($I$12:$I$125,"Adjetivo",$P$12:$P$125,"=COMPENSACIÓN DE RETIRO POR JUBILACIÓN NO OBLIGATORIA")</f>
        <v>0</v>
      </c>
      <c r="Y126" s="279" t="s">
        <v>593</v>
      </c>
      <c r="Z126" s="279"/>
      <c r="AA126" s="279"/>
      <c r="AB126" s="279"/>
      <c r="AC126" s="279"/>
      <c r="AD126" s="279"/>
      <c r="AE126" s="279"/>
      <c r="AF126" s="279"/>
      <c r="AG126" s="279"/>
      <c r="AH126" s="279"/>
      <c r="AI126" s="640">
        <f>COUNTIFS($I$12:$I$125,"Sustantivo",$P$12:$P$125,"=JUBILACIÓN ESPECIAL POR VEJEZ (DISCAPACIDAD)")</f>
        <v>0</v>
      </c>
      <c r="AJ126" s="279"/>
      <c r="AK126" s="279"/>
      <c r="AL126" s="279"/>
      <c r="AM126" s="279" t="s">
        <v>594</v>
      </c>
      <c r="AN126" s="640">
        <f>COUNTIFS($I$12:$I$125,"Adjetivo",$P$12:$P$125,"=JUBILACIÓN ESPECIAL POR VEJEZ (DISCAPACIDAD)")</f>
        <v>0</v>
      </c>
      <c r="AO126" s="279"/>
      <c r="AP126" s="279"/>
      <c r="AQ126" s="279"/>
      <c r="AR126" s="279"/>
      <c r="AS126" s="279"/>
      <c r="AT126" s="279"/>
      <c r="AU126" s="279"/>
      <c r="AV126" s="279"/>
      <c r="AW126" s="143">
        <f>COUNTIFS($I$12:$I$125,"Sustantivo",$P$12:$P$125,"=JUBILACIÓN ESPECIAL POR VEJEZ (DISCAPACIDAD)")</f>
        <v>0</v>
      </c>
      <c r="BN126" s="44"/>
    </row>
    <row r="127" spans="1:66" ht="16.5" customHeight="1" x14ac:dyDescent="0.25">
      <c r="A127" s="46"/>
      <c r="B127" s="1105" t="s">
        <v>394</v>
      </c>
      <c r="C127" s="1105"/>
      <c r="D127" s="1105"/>
      <c r="E127" s="1106">
        <v>354</v>
      </c>
      <c r="F127" s="128"/>
      <c r="G127" s="128"/>
      <c r="H127" s="128"/>
      <c r="I127" s="128"/>
      <c r="J127" s="128"/>
      <c r="K127" s="128"/>
      <c r="L127" s="128"/>
      <c r="M127" s="41"/>
      <c r="N127" s="41"/>
      <c r="O127" s="1118" t="s">
        <v>287</v>
      </c>
      <c r="P127" s="1118"/>
      <c r="Q127" s="1118"/>
      <c r="R127" s="1118"/>
      <c r="S127" s="1118"/>
      <c r="T127" s="1118"/>
      <c r="U127" s="1118"/>
      <c r="V127" s="1118"/>
      <c r="W127" s="1118"/>
      <c r="X127" s="1118"/>
      <c r="Y127" s="1118"/>
      <c r="Z127" s="1118"/>
      <c r="AA127" s="1118"/>
      <c r="AB127" s="1118"/>
      <c r="AC127" s="1118"/>
      <c r="AD127" s="1118"/>
      <c r="AE127" s="1118"/>
      <c r="AF127" s="1118"/>
      <c r="AG127" s="1118"/>
      <c r="AH127" s="1118"/>
      <c r="AI127" s="1118"/>
      <c r="AJ127" s="1118"/>
      <c r="AK127" s="1118"/>
      <c r="AL127" s="1118"/>
      <c r="AM127" s="1118"/>
      <c r="AN127" s="399">
        <f>M126+O126</f>
        <v>0</v>
      </c>
      <c r="AO127" s="278" t="s">
        <v>286</v>
      </c>
      <c r="AP127" s="275"/>
      <c r="AQ127" s="275"/>
      <c r="AR127" s="128"/>
      <c r="AS127" s="212"/>
      <c r="BN127" s="44"/>
    </row>
    <row r="128" spans="1:66" ht="15" customHeight="1" x14ac:dyDescent="0.25">
      <c r="A128" s="46"/>
      <c r="B128" s="1105"/>
      <c r="C128" s="1105"/>
      <c r="D128" s="1105"/>
      <c r="E128" s="1106"/>
      <c r="F128" s="128"/>
      <c r="G128" s="128"/>
      <c r="H128" s="128"/>
      <c r="I128" s="128"/>
      <c r="J128" s="128"/>
      <c r="K128" s="128"/>
      <c r="L128" s="128"/>
      <c r="M128" s="41"/>
      <c r="N128" s="41"/>
      <c r="O128" s="1118" t="s">
        <v>285</v>
      </c>
      <c r="P128" s="1118"/>
      <c r="Q128" s="1118"/>
      <c r="R128" s="1118"/>
      <c r="S128" s="1118"/>
      <c r="T128" s="1118"/>
      <c r="U128" s="1118"/>
      <c r="V128" s="1118"/>
      <c r="W128" s="1118"/>
      <c r="X128" s="1118"/>
      <c r="Y128" s="1118"/>
      <c r="Z128" s="1118"/>
      <c r="AA128" s="1118"/>
      <c r="AB128" s="1118"/>
      <c r="AC128" s="1118"/>
      <c r="AD128" s="1118"/>
      <c r="AE128" s="1118"/>
      <c r="AF128" s="1118"/>
      <c r="AG128" s="1118"/>
      <c r="AH128" s="1118"/>
      <c r="AI128" s="1118"/>
      <c r="AJ128" s="1118"/>
      <c r="AK128" s="1118"/>
      <c r="AL128" s="1118"/>
      <c r="AM128" s="1118"/>
      <c r="AN128" s="399">
        <f>Q126+T126</f>
        <v>0</v>
      </c>
      <c r="AO128" s="278" t="s">
        <v>284</v>
      </c>
      <c r="AP128" s="275"/>
      <c r="AQ128" s="275"/>
      <c r="AR128" s="128"/>
      <c r="AS128" s="212"/>
      <c r="BN128" s="44"/>
    </row>
    <row r="129" spans="1:66" ht="13.5" customHeight="1" x14ac:dyDescent="0.25">
      <c r="A129" s="46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41"/>
      <c r="N129" s="41"/>
      <c r="O129" s="1118" t="s">
        <v>283</v>
      </c>
      <c r="P129" s="1118"/>
      <c r="Q129" s="1118"/>
      <c r="R129" s="1118"/>
      <c r="S129" s="1118"/>
      <c r="T129" s="1118"/>
      <c r="U129" s="1118"/>
      <c r="V129" s="1118"/>
      <c r="W129" s="1118"/>
      <c r="X129" s="1118"/>
      <c r="Y129" s="1118"/>
      <c r="Z129" s="1118"/>
      <c r="AA129" s="1118"/>
      <c r="AB129" s="1118"/>
      <c r="AC129" s="1118"/>
      <c r="AD129" s="1118"/>
      <c r="AE129" s="1118"/>
      <c r="AF129" s="1118"/>
      <c r="AG129" s="1118"/>
      <c r="AH129" s="1118"/>
      <c r="AI129" s="1118"/>
      <c r="AJ129" s="1118"/>
      <c r="AK129" s="1118"/>
      <c r="AL129" s="1118"/>
      <c r="AM129" s="1118"/>
      <c r="AN129" s="399">
        <f>V126+X126</f>
        <v>0</v>
      </c>
      <c r="AO129" s="278" t="s">
        <v>282</v>
      </c>
      <c r="AP129" s="275"/>
      <c r="AQ129" s="275"/>
      <c r="AR129" s="128"/>
      <c r="AS129" s="212"/>
      <c r="BN129" s="44"/>
    </row>
    <row r="130" spans="1:66" ht="13.5" customHeight="1" x14ac:dyDescent="0.25">
      <c r="A130" s="46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41"/>
      <c r="N130" s="41"/>
      <c r="O130" s="1118" t="s">
        <v>281</v>
      </c>
      <c r="P130" s="1118"/>
      <c r="Q130" s="1118"/>
      <c r="R130" s="1118"/>
      <c r="S130" s="1118"/>
      <c r="T130" s="1118"/>
      <c r="U130" s="1118"/>
      <c r="V130" s="1118"/>
      <c r="W130" s="1118"/>
      <c r="X130" s="1118"/>
      <c r="Y130" s="1118"/>
      <c r="Z130" s="1118"/>
      <c r="AA130" s="1118"/>
      <c r="AB130" s="1118"/>
      <c r="AC130" s="1118"/>
      <c r="AD130" s="1118"/>
      <c r="AE130" s="1118"/>
      <c r="AF130" s="1118"/>
      <c r="AG130" s="1118"/>
      <c r="AH130" s="1118"/>
      <c r="AI130" s="1118"/>
      <c r="AJ130" s="1118"/>
      <c r="AK130" s="1118"/>
      <c r="AL130" s="1118"/>
      <c r="AM130" s="1118"/>
      <c r="AN130" s="399">
        <f>AI126+AN126</f>
        <v>0</v>
      </c>
      <c r="AO130" s="277" t="s">
        <v>280</v>
      </c>
      <c r="AP130" s="275"/>
      <c r="AQ130" s="275"/>
      <c r="AR130" s="128"/>
      <c r="AS130" s="212"/>
      <c r="BN130" s="44"/>
    </row>
    <row r="131" spans="1:66" ht="10.5" customHeight="1" x14ac:dyDescent="0.25">
      <c r="A131" s="46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41"/>
      <c r="N131" s="41"/>
      <c r="O131" s="1118" t="s">
        <v>361</v>
      </c>
      <c r="P131" s="1118"/>
      <c r="Q131" s="1118"/>
      <c r="R131" s="1118"/>
      <c r="S131" s="1118"/>
      <c r="T131" s="1118"/>
      <c r="U131" s="1118"/>
      <c r="V131" s="1118"/>
      <c r="W131" s="1118"/>
      <c r="X131" s="1118"/>
      <c r="Y131" s="1118"/>
      <c r="Z131" s="1118"/>
      <c r="AA131" s="1118"/>
      <c r="AB131" s="1118"/>
      <c r="AC131" s="1118"/>
      <c r="AD131" s="1118"/>
      <c r="AE131" s="1118"/>
      <c r="AF131" s="1118"/>
      <c r="AG131" s="1118"/>
      <c r="AH131" s="1118"/>
      <c r="AI131" s="1118"/>
      <c r="AJ131" s="1118"/>
      <c r="AK131" s="1118"/>
      <c r="AL131" s="1118"/>
      <c r="AM131" s="1118"/>
      <c r="AN131" s="399">
        <f>I126+K126</f>
        <v>0</v>
      </c>
      <c r="AO131" s="277" t="s">
        <v>360</v>
      </c>
      <c r="AP131" s="275"/>
      <c r="AQ131" s="275"/>
      <c r="AR131" s="128"/>
      <c r="AS131" s="212"/>
      <c r="BN131" s="44"/>
    </row>
    <row r="132" spans="1:66" ht="15.75" customHeight="1" x14ac:dyDescent="0.25">
      <c r="A132" s="46"/>
      <c r="B132" s="274"/>
      <c r="C132" s="274"/>
      <c r="D132" s="274"/>
      <c r="E132" s="274"/>
      <c r="F132" s="274"/>
      <c r="G132" s="274"/>
      <c r="H132" s="274"/>
      <c r="I132" s="274"/>
      <c r="J132" s="274"/>
      <c r="K132" s="274"/>
      <c r="L132" s="274"/>
      <c r="M132" s="276"/>
      <c r="N132" s="276"/>
      <c r="O132" s="1116" t="s">
        <v>279</v>
      </c>
      <c r="P132" s="1117"/>
      <c r="Q132" s="1117"/>
      <c r="R132" s="1117"/>
      <c r="S132" s="1117"/>
      <c r="T132" s="1117"/>
      <c r="U132" s="1117"/>
      <c r="V132" s="1117"/>
      <c r="W132" s="1117"/>
      <c r="X132" s="1117"/>
      <c r="Y132" s="1117"/>
      <c r="Z132" s="1117"/>
      <c r="AA132" s="1117"/>
      <c r="AB132" s="1117"/>
      <c r="AC132" s="1117"/>
      <c r="AD132" s="1117"/>
      <c r="AE132" s="1117"/>
      <c r="AF132" s="1117"/>
      <c r="AG132" s="1117"/>
      <c r="AH132" s="1117"/>
      <c r="AI132" s="1117"/>
      <c r="AJ132" s="1117"/>
      <c r="AK132" s="1117"/>
      <c r="AL132" s="1117"/>
      <c r="AM132" s="1117"/>
      <c r="AN132" s="438">
        <f>SUM(AN127:AN131)</f>
        <v>0</v>
      </c>
      <c r="AO132" s="275"/>
      <c r="AP132" s="275"/>
      <c r="AQ132" s="275"/>
      <c r="AR132" s="128"/>
      <c r="BN132" s="44"/>
    </row>
    <row r="133" spans="1:66" ht="19.5" customHeight="1" x14ac:dyDescent="0.25">
      <c r="A133" s="46"/>
      <c r="B133" s="124"/>
      <c r="C133" s="124"/>
      <c r="D133" s="124"/>
      <c r="E133" s="124"/>
      <c r="G133" s="1107"/>
      <c r="H133" s="1107"/>
      <c r="I133" s="1107"/>
      <c r="J133" s="1107"/>
      <c r="K133" s="1107"/>
      <c r="L133" s="124"/>
      <c r="M133" s="124"/>
      <c r="N133" s="124"/>
      <c r="O133" s="124"/>
      <c r="P133" s="124"/>
      <c r="Q133" s="274"/>
      <c r="R133" s="124"/>
      <c r="S133" s="124"/>
      <c r="T133" s="274"/>
      <c r="U133" s="274"/>
      <c r="V133" s="274"/>
      <c r="W133" s="274"/>
      <c r="X133" s="274"/>
      <c r="Y133" s="274"/>
      <c r="Z133" s="274"/>
      <c r="AA133" s="274"/>
      <c r="AB133" s="274"/>
      <c r="AC133" s="274"/>
      <c r="AD133" s="274"/>
      <c r="AE133" s="274"/>
      <c r="AF133" s="274"/>
      <c r="AG133" s="274"/>
      <c r="AH133" s="274"/>
      <c r="AI133" s="274"/>
      <c r="AJ133" s="274"/>
      <c r="AK133" s="274"/>
      <c r="AL133" s="274"/>
      <c r="AM133" s="274"/>
      <c r="AN133" s="273"/>
      <c r="AO133" s="273"/>
      <c r="AP133" s="273"/>
      <c r="AQ133" s="273"/>
      <c r="BN133" s="44"/>
    </row>
    <row r="134" spans="1:66" ht="15" customHeight="1" x14ac:dyDescent="0.25">
      <c r="A134" s="46"/>
      <c r="B134" s="124"/>
      <c r="C134" s="124"/>
      <c r="D134" s="124"/>
      <c r="E134" s="124"/>
      <c r="G134" s="1108" t="s">
        <v>367</v>
      </c>
      <c r="H134" s="1108"/>
      <c r="I134" s="1108"/>
      <c r="J134" s="1108"/>
      <c r="K134" s="1108"/>
      <c r="L134" s="225"/>
      <c r="M134" s="225"/>
      <c r="N134" s="225"/>
      <c r="O134" s="333"/>
      <c r="P134" s="124"/>
      <c r="Q134" s="274"/>
      <c r="R134" s="124"/>
      <c r="S134" s="124"/>
      <c r="T134" s="274"/>
      <c r="U134" s="274"/>
      <c r="V134" s="274"/>
      <c r="W134" s="274"/>
      <c r="X134" s="274"/>
      <c r="Y134" s="274"/>
      <c r="Z134" s="274"/>
      <c r="AA134" s="274"/>
      <c r="AB134" s="274"/>
      <c r="AC134" s="274"/>
      <c r="AD134" s="274"/>
      <c r="AE134" s="274"/>
      <c r="AF134" s="274"/>
      <c r="AG134" s="274"/>
      <c r="AH134" s="274"/>
      <c r="AI134" s="274"/>
      <c r="AJ134" s="274"/>
      <c r="AK134" s="274"/>
      <c r="AL134" s="274"/>
      <c r="AM134" s="274"/>
      <c r="AN134" s="330"/>
      <c r="AO134" s="330"/>
      <c r="AP134" s="330"/>
      <c r="AQ134" s="330"/>
      <c r="BN134" s="44"/>
    </row>
    <row r="135" spans="1:66" ht="19.5" customHeight="1" thickBot="1" x14ac:dyDescent="0.3">
      <c r="A135" s="125"/>
      <c r="B135" s="237"/>
      <c r="C135" s="398"/>
      <c r="D135" s="398"/>
      <c r="E135" s="398"/>
      <c r="F135" s="398"/>
      <c r="G135" s="398"/>
      <c r="H135" s="398"/>
      <c r="I135" s="398"/>
      <c r="J135" s="398"/>
      <c r="K135" s="398"/>
      <c r="L135" s="398"/>
      <c r="M135" s="398"/>
      <c r="N135" s="398"/>
      <c r="O135" s="398"/>
      <c r="P135" s="398"/>
      <c r="Q135" s="398"/>
      <c r="R135" s="398"/>
      <c r="S135" s="398"/>
      <c r="T135" s="398"/>
      <c r="U135" s="398"/>
      <c r="V135" s="398"/>
      <c r="W135" s="398"/>
      <c r="X135" s="398"/>
      <c r="Y135" s="398"/>
      <c r="Z135" s="398"/>
      <c r="AA135" s="398"/>
      <c r="AB135" s="398"/>
      <c r="AC135" s="398"/>
      <c r="AD135" s="398"/>
      <c r="AE135" s="398"/>
      <c r="AF135" s="398"/>
      <c r="AG135" s="398"/>
      <c r="AH135" s="398"/>
      <c r="AI135" s="398"/>
      <c r="AJ135" s="398"/>
      <c r="AK135" s="398"/>
      <c r="AL135" s="398"/>
      <c r="AM135" s="398"/>
      <c r="AN135" s="404"/>
      <c r="AO135" s="404"/>
      <c r="AP135" s="404"/>
      <c r="AQ135" s="404"/>
      <c r="AR135" s="237"/>
      <c r="AS135" s="237"/>
      <c r="AT135" s="237"/>
      <c r="AU135" s="237"/>
      <c r="AV135" s="237"/>
      <c r="AW135" s="237"/>
      <c r="AX135" s="237"/>
      <c r="AY135" s="237"/>
      <c r="AZ135" s="237"/>
      <c r="BA135" s="237"/>
      <c r="BB135" s="237"/>
      <c r="BC135" s="237"/>
      <c r="BD135" s="237"/>
      <c r="BE135" s="237"/>
      <c r="BF135" s="237"/>
      <c r="BG135" s="237"/>
      <c r="BH135" s="237"/>
      <c r="BI135" s="237"/>
      <c r="BJ135" s="237"/>
      <c r="BK135" s="237"/>
      <c r="BL135" s="237"/>
      <c r="BM135" s="237"/>
      <c r="BN135" s="126"/>
    </row>
    <row r="136" spans="1:66" hidden="1" x14ac:dyDescent="0.25">
      <c r="AN136" s="273"/>
      <c r="AO136" s="273"/>
      <c r="AP136" s="273"/>
      <c r="AQ136" s="273"/>
    </row>
    <row r="137" spans="1:66" hidden="1" x14ac:dyDescent="0.25">
      <c r="AN137" s="273"/>
      <c r="AO137" s="273"/>
      <c r="AP137" s="273"/>
      <c r="AQ137" s="273"/>
    </row>
    <row r="138" spans="1:66" hidden="1" x14ac:dyDescent="0.25">
      <c r="AN138" s="273"/>
      <c r="AO138" s="273"/>
      <c r="AP138" s="273"/>
      <c r="AQ138" s="273"/>
    </row>
    <row r="139" spans="1:66" hidden="1" x14ac:dyDescent="0.25">
      <c r="AN139" s="273"/>
      <c r="AO139" s="273"/>
      <c r="AP139" s="273"/>
      <c r="AQ139" s="273"/>
    </row>
    <row r="140" spans="1:66" hidden="1" x14ac:dyDescent="0.25">
      <c r="AN140" s="273"/>
      <c r="AO140" s="273"/>
      <c r="AP140" s="273"/>
      <c r="AQ140" s="273"/>
    </row>
    <row r="141" spans="1:66" hidden="1" x14ac:dyDescent="0.25">
      <c r="AN141" s="273"/>
      <c r="AO141" s="273"/>
      <c r="AP141" s="273"/>
      <c r="AQ141" s="273"/>
    </row>
    <row r="142" spans="1:66" hidden="1" x14ac:dyDescent="0.25">
      <c r="AN142" s="273"/>
      <c r="AO142" s="273"/>
      <c r="AP142" s="273"/>
      <c r="AQ142" s="273"/>
    </row>
    <row r="143" spans="1:66" hidden="1" x14ac:dyDescent="0.25">
      <c r="AN143" s="273"/>
      <c r="AO143" s="273"/>
      <c r="AP143" s="273"/>
      <c r="AQ143" s="273"/>
    </row>
    <row r="144" spans="1:66" hidden="1" x14ac:dyDescent="0.25">
      <c r="AN144" s="273"/>
      <c r="AO144" s="273"/>
      <c r="AP144" s="273"/>
      <c r="AQ144" s="273"/>
    </row>
    <row r="145" spans="40:43" hidden="1" x14ac:dyDescent="0.25">
      <c r="AN145" s="273"/>
      <c r="AO145" s="273"/>
      <c r="AP145" s="273"/>
      <c r="AQ145" s="273"/>
    </row>
    <row r="146" spans="40:43" hidden="1" x14ac:dyDescent="0.25">
      <c r="AN146" s="273"/>
      <c r="AO146" s="273"/>
      <c r="AP146" s="273"/>
      <c r="AQ146" s="273"/>
    </row>
    <row r="147" spans="40:43" hidden="1" x14ac:dyDescent="0.25">
      <c r="AN147" s="273"/>
      <c r="AO147" s="273"/>
      <c r="AP147" s="273"/>
      <c r="AQ147" s="273"/>
    </row>
    <row r="148" spans="40:43" hidden="1" x14ac:dyDescent="0.25">
      <c r="AN148" s="273"/>
      <c r="AO148" s="273"/>
      <c r="AP148" s="273"/>
      <c r="AQ148" s="273"/>
    </row>
    <row r="149" spans="40:43" hidden="1" x14ac:dyDescent="0.25">
      <c r="AN149" s="273"/>
      <c r="AO149" s="273"/>
      <c r="AP149" s="273"/>
      <c r="AQ149" s="273"/>
    </row>
    <row r="150" spans="40:43" hidden="1" x14ac:dyDescent="0.25">
      <c r="AN150" s="273"/>
      <c r="AO150" s="273"/>
      <c r="AP150" s="273"/>
      <c r="AQ150" s="273"/>
    </row>
    <row r="151" spans="40:43" hidden="1" x14ac:dyDescent="0.25">
      <c r="AN151" s="273"/>
      <c r="AO151" s="273"/>
      <c r="AP151" s="273"/>
      <c r="AQ151" s="273"/>
    </row>
    <row r="152" spans="40:43" hidden="1" x14ac:dyDescent="0.25">
      <c r="AN152" s="273"/>
      <c r="AO152" s="273"/>
      <c r="AP152" s="273"/>
      <c r="AQ152" s="273"/>
    </row>
    <row r="153" spans="40:43" hidden="1" x14ac:dyDescent="0.25">
      <c r="AN153" s="273"/>
      <c r="AO153" s="273"/>
      <c r="AP153" s="273"/>
      <c r="AQ153" s="273"/>
    </row>
    <row r="154" spans="40:43" hidden="1" x14ac:dyDescent="0.25">
      <c r="AN154" s="273"/>
      <c r="AO154" s="273"/>
      <c r="AP154" s="273"/>
      <c r="AQ154" s="273"/>
    </row>
    <row r="155" spans="40:43" hidden="1" x14ac:dyDescent="0.25">
      <c r="AN155" s="273"/>
      <c r="AO155" s="273"/>
      <c r="AP155" s="273"/>
      <c r="AQ155" s="273"/>
    </row>
    <row r="156" spans="40:43" hidden="1" x14ac:dyDescent="0.25">
      <c r="AN156" s="273"/>
      <c r="AO156" s="273"/>
      <c r="AP156" s="273"/>
      <c r="AQ156" s="273"/>
    </row>
    <row r="157" spans="40:43" hidden="1" x14ac:dyDescent="0.25">
      <c r="AN157" s="273"/>
      <c r="AO157" s="273"/>
      <c r="AP157" s="273"/>
      <c r="AQ157" s="273"/>
    </row>
    <row r="158" spans="40:43" hidden="1" x14ac:dyDescent="0.25">
      <c r="AN158" s="273"/>
      <c r="AO158" s="273"/>
      <c r="AP158" s="273"/>
      <c r="AQ158" s="273"/>
    </row>
    <row r="159" spans="40:43" hidden="1" x14ac:dyDescent="0.25">
      <c r="AN159" s="273"/>
      <c r="AO159" s="273"/>
      <c r="AP159" s="273"/>
      <c r="AQ159" s="273"/>
    </row>
    <row r="160" spans="40:43" hidden="1" x14ac:dyDescent="0.25">
      <c r="AN160" s="273"/>
      <c r="AO160" s="273"/>
      <c r="AP160" s="273"/>
      <c r="AQ160" s="273"/>
    </row>
    <row r="161" spans="40:43" hidden="1" x14ac:dyDescent="0.25">
      <c r="AN161" s="273"/>
      <c r="AO161" s="273"/>
      <c r="AP161" s="273"/>
      <c r="AQ161" s="273"/>
    </row>
    <row r="162" spans="40:43" hidden="1" x14ac:dyDescent="0.25">
      <c r="AN162" s="273"/>
      <c r="AO162" s="273"/>
      <c r="AP162" s="273"/>
      <c r="AQ162" s="273"/>
    </row>
    <row r="163" spans="40:43" hidden="1" x14ac:dyDescent="0.25">
      <c r="AN163" s="273"/>
      <c r="AO163" s="273"/>
      <c r="AP163" s="273"/>
      <c r="AQ163" s="273"/>
    </row>
    <row r="164" spans="40:43" hidden="1" x14ac:dyDescent="0.25">
      <c r="AN164" s="273"/>
      <c r="AO164" s="273"/>
      <c r="AP164" s="273"/>
      <c r="AQ164" s="273"/>
    </row>
    <row r="165" spans="40:43" hidden="1" x14ac:dyDescent="0.25">
      <c r="AN165" s="273"/>
      <c r="AO165" s="273"/>
      <c r="AP165" s="273"/>
      <c r="AQ165" s="273"/>
    </row>
    <row r="166" spans="40:43" hidden="1" x14ac:dyDescent="0.25">
      <c r="AN166" s="273"/>
      <c r="AO166" s="273"/>
      <c r="AP166" s="273"/>
      <c r="AQ166" s="273"/>
    </row>
    <row r="167" spans="40:43" hidden="1" x14ac:dyDescent="0.25">
      <c r="AN167" s="273"/>
      <c r="AO167" s="273"/>
      <c r="AP167" s="273"/>
      <c r="AQ167" s="273"/>
    </row>
    <row r="168" spans="40:43" hidden="1" x14ac:dyDescent="0.25">
      <c r="AN168" s="273"/>
      <c r="AO168" s="273"/>
      <c r="AP168" s="273"/>
      <c r="AQ168" s="273"/>
    </row>
    <row r="169" spans="40:43" hidden="1" x14ac:dyDescent="0.25">
      <c r="AN169" s="273"/>
      <c r="AO169" s="273"/>
      <c r="AP169" s="273"/>
      <c r="AQ169" s="273"/>
    </row>
    <row r="170" spans="40:43" hidden="1" x14ac:dyDescent="0.25">
      <c r="AN170" s="273"/>
      <c r="AO170" s="273"/>
      <c r="AP170" s="273"/>
      <c r="AQ170" s="273"/>
    </row>
    <row r="171" spans="40:43" hidden="1" x14ac:dyDescent="0.25">
      <c r="AN171" s="273"/>
      <c r="AO171" s="273"/>
      <c r="AP171" s="273"/>
      <c r="AQ171" s="273"/>
    </row>
    <row r="172" spans="40:43" hidden="1" x14ac:dyDescent="0.25">
      <c r="AN172" s="273"/>
      <c r="AO172" s="273"/>
      <c r="AP172" s="273"/>
      <c r="AQ172" s="273"/>
    </row>
    <row r="173" spans="40:43" hidden="1" x14ac:dyDescent="0.25">
      <c r="AN173" s="273"/>
      <c r="AO173" s="273"/>
      <c r="AP173" s="273"/>
      <c r="AQ173" s="273"/>
    </row>
    <row r="174" spans="40:43" hidden="1" x14ac:dyDescent="0.25">
      <c r="AN174" s="273"/>
      <c r="AO174" s="273"/>
      <c r="AP174" s="273"/>
      <c r="AQ174" s="273"/>
    </row>
    <row r="175" spans="40:43" hidden="1" x14ac:dyDescent="0.25">
      <c r="AN175" s="273"/>
      <c r="AO175" s="273"/>
      <c r="AP175" s="273"/>
      <c r="AQ175" s="273"/>
    </row>
    <row r="176" spans="40:43" hidden="1" x14ac:dyDescent="0.25">
      <c r="AN176" s="273"/>
      <c r="AO176" s="273"/>
      <c r="AP176" s="273"/>
      <c r="AQ176" s="273"/>
    </row>
    <row r="177" spans="40:43" hidden="1" x14ac:dyDescent="0.25">
      <c r="AN177" s="273"/>
      <c r="AO177" s="273"/>
      <c r="AP177" s="273"/>
      <c r="AQ177" s="273"/>
    </row>
    <row r="178" spans="40:43" hidden="1" x14ac:dyDescent="0.25">
      <c r="AN178" s="273"/>
      <c r="AO178" s="273"/>
      <c r="AP178" s="273"/>
      <c r="AQ178" s="273"/>
    </row>
    <row r="179" spans="40:43" hidden="1" x14ac:dyDescent="0.25">
      <c r="AN179" s="273"/>
      <c r="AO179" s="273"/>
      <c r="AP179" s="273"/>
      <c r="AQ179" s="273"/>
    </row>
    <row r="180" spans="40:43" hidden="1" x14ac:dyDescent="0.25">
      <c r="AN180" s="273"/>
      <c r="AO180" s="273"/>
      <c r="AP180" s="273"/>
      <c r="AQ180" s="273"/>
    </row>
    <row r="181" spans="40:43" hidden="1" x14ac:dyDescent="0.25">
      <c r="AN181" s="273"/>
      <c r="AO181" s="273"/>
      <c r="AP181" s="273"/>
      <c r="AQ181" s="273"/>
    </row>
    <row r="182" spans="40:43" hidden="1" x14ac:dyDescent="0.25">
      <c r="AN182" s="273"/>
      <c r="AO182" s="273"/>
      <c r="AP182" s="273"/>
      <c r="AQ182" s="273"/>
    </row>
    <row r="183" spans="40:43" hidden="1" x14ac:dyDescent="0.25">
      <c r="AN183" s="273"/>
      <c r="AO183" s="273"/>
      <c r="AP183" s="273"/>
      <c r="AQ183" s="273"/>
    </row>
    <row r="184" spans="40:43" hidden="1" x14ac:dyDescent="0.25">
      <c r="AN184" s="273"/>
      <c r="AO184" s="273"/>
      <c r="AP184" s="273"/>
      <c r="AQ184" s="273"/>
    </row>
    <row r="185" spans="40:43" hidden="1" x14ac:dyDescent="0.25">
      <c r="AN185" s="273"/>
      <c r="AO185" s="273"/>
      <c r="AP185" s="273"/>
      <c r="AQ185" s="273"/>
    </row>
    <row r="186" spans="40:43" hidden="1" x14ac:dyDescent="0.25">
      <c r="AN186" s="273"/>
      <c r="AO186" s="273"/>
      <c r="AP186" s="273"/>
      <c r="AQ186" s="273"/>
    </row>
    <row r="187" spans="40:43" hidden="1" x14ac:dyDescent="0.25">
      <c r="AN187" s="273"/>
      <c r="AO187" s="273"/>
      <c r="AP187" s="273"/>
      <c r="AQ187" s="273"/>
    </row>
    <row r="188" spans="40:43" hidden="1" x14ac:dyDescent="0.25">
      <c r="AN188" s="273"/>
      <c r="AO188" s="273"/>
      <c r="AP188" s="273"/>
      <c r="AQ188" s="273"/>
    </row>
    <row r="189" spans="40:43" hidden="1" x14ac:dyDescent="0.25">
      <c r="AN189" s="273"/>
      <c r="AO189" s="273"/>
      <c r="AP189" s="273"/>
      <c r="AQ189" s="273"/>
    </row>
    <row r="210" spans="15:43" hidden="1" x14ac:dyDescent="0.25">
      <c r="O210" s="41"/>
      <c r="P210" s="41"/>
      <c r="Q210" s="234"/>
      <c r="R210" s="41"/>
      <c r="S210" s="41"/>
      <c r="T210" s="234"/>
      <c r="U210" s="234"/>
      <c r="V210" s="234"/>
      <c r="W210" s="234"/>
      <c r="X210" s="234"/>
      <c r="Y210" s="234"/>
      <c r="Z210" s="234"/>
      <c r="AA210" s="234"/>
      <c r="AB210" s="234"/>
      <c r="AC210" s="234"/>
      <c r="AD210" s="234"/>
      <c r="AE210" s="234"/>
      <c r="AF210" s="234"/>
      <c r="AG210" s="234"/>
      <c r="AH210" s="234"/>
      <c r="AI210" s="234"/>
      <c r="AJ210" s="234"/>
      <c r="AK210" s="234"/>
      <c r="AL210" s="234"/>
      <c r="AM210" s="234"/>
      <c r="AN210" s="272"/>
      <c r="AO210" s="272"/>
      <c r="AP210" s="272"/>
      <c r="AQ210" s="272"/>
    </row>
    <row r="211" spans="15:43" hidden="1" x14ac:dyDescent="0.25">
      <c r="O211" s="41"/>
      <c r="P211" s="41"/>
      <c r="Q211" s="234"/>
      <c r="R211" s="41"/>
      <c r="S211" s="41"/>
      <c r="T211" s="234"/>
      <c r="U211" s="234"/>
      <c r="V211" s="234"/>
      <c r="W211" s="234"/>
      <c r="X211" s="234"/>
      <c r="Y211" s="234"/>
      <c r="Z211" s="234"/>
      <c r="AA211" s="234"/>
      <c r="AB211" s="234"/>
      <c r="AC211" s="234"/>
      <c r="AD211" s="234"/>
      <c r="AE211" s="234"/>
      <c r="AF211" s="234"/>
      <c r="AG211" s="234"/>
      <c r="AH211" s="234"/>
      <c r="AI211" s="234"/>
      <c r="AJ211" s="234"/>
      <c r="AK211" s="234"/>
      <c r="AL211" s="234"/>
      <c r="AM211" s="234"/>
      <c r="AN211" s="272"/>
      <c r="AO211" s="272"/>
      <c r="AP211" s="272"/>
      <c r="AQ211" s="272"/>
    </row>
    <row r="212" spans="15:43" hidden="1" x14ac:dyDescent="0.25">
      <c r="O212" s="41"/>
      <c r="P212" s="41"/>
      <c r="Q212" s="234"/>
      <c r="R212" s="41"/>
      <c r="S212" s="41"/>
      <c r="T212" s="234"/>
      <c r="U212" s="234"/>
      <c r="V212" s="234"/>
      <c r="W212" s="234"/>
      <c r="X212" s="234"/>
      <c r="Y212" s="234"/>
      <c r="Z212" s="234"/>
      <c r="AA212" s="234"/>
      <c r="AB212" s="234"/>
      <c r="AC212" s="234"/>
      <c r="AD212" s="234"/>
      <c r="AE212" s="234"/>
      <c r="AF212" s="234"/>
      <c r="AG212" s="234"/>
      <c r="AH212" s="234"/>
      <c r="AI212" s="234"/>
      <c r="AJ212" s="234"/>
      <c r="AK212" s="234"/>
      <c r="AL212" s="234"/>
      <c r="AM212" s="234"/>
      <c r="AN212" s="272"/>
      <c r="AO212" s="272"/>
      <c r="AP212" s="272"/>
      <c r="AQ212" s="272"/>
    </row>
    <row r="213" spans="15:43" hidden="1" x14ac:dyDescent="0.25">
      <c r="O213" s="41"/>
      <c r="P213" s="41"/>
      <c r="Q213" s="234"/>
      <c r="R213" s="41"/>
      <c r="S213" s="41"/>
      <c r="T213" s="234"/>
      <c r="U213" s="234"/>
      <c r="V213" s="234"/>
      <c r="W213" s="234"/>
      <c r="X213" s="234"/>
      <c r="Y213" s="234"/>
      <c r="Z213" s="234"/>
      <c r="AA213" s="234"/>
      <c r="AB213" s="234"/>
      <c r="AC213" s="234"/>
      <c r="AD213" s="234"/>
      <c r="AE213" s="234"/>
      <c r="AF213" s="234"/>
      <c r="AG213" s="234"/>
      <c r="AH213" s="234"/>
      <c r="AI213" s="234"/>
      <c r="AJ213" s="234"/>
      <c r="AK213" s="234"/>
      <c r="AL213" s="234"/>
      <c r="AM213" s="234"/>
      <c r="AN213" s="272"/>
      <c r="AO213" s="272"/>
      <c r="AP213" s="272"/>
      <c r="AQ213" s="272"/>
    </row>
    <row r="214" spans="15:43" hidden="1" x14ac:dyDescent="0.25">
      <c r="O214" s="41"/>
      <c r="P214" s="41"/>
      <c r="Q214" s="234"/>
      <c r="R214" s="41"/>
      <c r="S214" s="41"/>
      <c r="T214" s="234"/>
      <c r="U214" s="234"/>
      <c r="V214" s="234"/>
      <c r="W214" s="234"/>
      <c r="X214" s="234"/>
      <c r="Y214" s="234"/>
      <c r="Z214" s="234"/>
      <c r="AA214" s="234"/>
      <c r="AB214" s="234"/>
      <c r="AC214" s="234"/>
      <c r="AD214" s="234"/>
      <c r="AE214" s="234"/>
      <c r="AF214" s="234"/>
      <c r="AG214" s="234"/>
      <c r="AH214" s="234"/>
      <c r="AI214" s="234"/>
      <c r="AJ214" s="234"/>
      <c r="AK214" s="234"/>
      <c r="AL214" s="234"/>
      <c r="AM214" s="234"/>
      <c r="AN214" s="272"/>
      <c r="AO214" s="272"/>
      <c r="AP214" s="272"/>
      <c r="AQ214" s="272"/>
    </row>
    <row r="215" spans="15:43" hidden="1" x14ac:dyDescent="0.25">
      <c r="O215" s="41"/>
      <c r="P215" s="41"/>
      <c r="Q215" s="234"/>
      <c r="R215" s="41"/>
      <c r="S215" s="41"/>
      <c r="T215" s="234"/>
      <c r="U215" s="234"/>
      <c r="V215" s="234"/>
      <c r="W215" s="234"/>
      <c r="X215" s="234"/>
      <c r="Y215" s="234"/>
      <c r="Z215" s="234"/>
      <c r="AA215" s="234"/>
      <c r="AB215" s="234"/>
      <c r="AC215" s="234"/>
      <c r="AD215" s="234"/>
      <c r="AE215" s="234"/>
      <c r="AF215" s="234"/>
      <c r="AG215" s="234"/>
      <c r="AH215" s="234"/>
      <c r="AI215" s="234"/>
      <c r="AJ215" s="234"/>
      <c r="AK215" s="234"/>
      <c r="AL215" s="234"/>
      <c r="AM215" s="234"/>
      <c r="AN215" s="272"/>
      <c r="AO215" s="272"/>
      <c r="AP215" s="272"/>
      <c r="AQ215" s="272"/>
    </row>
    <row r="216" spans="15:43" hidden="1" x14ac:dyDescent="0.25">
      <c r="O216" s="41"/>
      <c r="P216" s="41"/>
      <c r="Q216" s="234"/>
      <c r="R216" s="41"/>
      <c r="S216" s="41"/>
      <c r="T216" s="234"/>
      <c r="U216" s="234"/>
      <c r="V216" s="234"/>
      <c r="W216" s="234"/>
      <c r="X216" s="234"/>
      <c r="Y216" s="234"/>
      <c r="Z216" s="234"/>
      <c r="AA216" s="234"/>
      <c r="AB216" s="234"/>
      <c r="AC216" s="234"/>
      <c r="AD216" s="234"/>
      <c r="AE216" s="234"/>
      <c r="AF216" s="234"/>
      <c r="AG216" s="234"/>
      <c r="AH216" s="234"/>
      <c r="AI216" s="234"/>
      <c r="AJ216" s="234"/>
      <c r="AK216" s="234"/>
      <c r="AL216" s="234"/>
      <c r="AM216" s="234"/>
      <c r="AN216" s="272"/>
      <c r="AO216" s="272"/>
      <c r="AP216" s="272"/>
      <c r="AQ216" s="272"/>
    </row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</sheetData>
  <sheetProtection algorithmName="SHA-512" hashValue="NeifJ7CuPPdYq1xoTtuXl0BJ3wIVCqY5qI573eyBGxUnRfOQSoFVaiba1t59tATlpb7tGzYwgeNJquhhZQGzWg==" saltValue="tS53PFpXE4orTxzXs3AM8g==" spinCount="100000" sheet="1" objects="1" scenarios="1"/>
  <protectedRanges>
    <protectedRange sqref="E5:AF5" name="Rango9"/>
    <protectedRange sqref="AI12:AI125 Y12:Y125" name="Rango7"/>
    <protectedRange sqref="M12:M125 H12:K126" name="Rango5"/>
    <protectedRange sqref="A7:C9 U7:AE9 AR9:BI9 AR7:BH8 AF8:AM9 N7:P8 AJ7:AL7 M9:T9 H9:J9" name="Rango2"/>
    <protectedRange sqref="E7:G7 L7:L8" name="Rango2_1"/>
    <protectedRange sqref="AN7:AQ9" name="Rango2_2"/>
    <protectedRange sqref="B12:F126" name="Rango4"/>
    <protectedRange sqref="O12:O125 Q12:U125 L126:AW126" name="Rango6"/>
    <protectedRange sqref="N12:N125" name="Rango8"/>
  </protectedRanges>
  <mergeCells count="149">
    <mergeCell ref="C77:D77"/>
    <mergeCell ref="C78:D78"/>
    <mergeCell ref="C79:D79"/>
    <mergeCell ref="C80:D80"/>
    <mergeCell ref="C81:D81"/>
    <mergeCell ref="C72:D72"/>
    <mergeCell ref="C73:D73"/>
    <mergeCell ref="C74:D74"/>
    <mergeCell ref="C75:D75"/>
    <mergeCell ref="C76:D76"/>
    <mergeCell ref="AM2:AN2"/>
    <mergeCell ref="AM3:AN3"/>
    <mergeCell ref="AM4:AN4"/>
    <mergeCell ref="AM5:AN5"/>
    <mergeCell ref="E10:S10"/>
    <mergeCell ref="B2:G5"/>
    <mergeCell ref="H5:Y5"/>
    <mergeCell ref="H4:Y4"/>
    <mergeCell ref="H2:Y3"/>
    <mergeCell ref="AI7:AN7"/>
    <mergeCell ref="X8:Y8"/>
    <mergeCell ref="X7:Y7"/>
    <mergeCell ref="B7:H7"/>
    <mergeCell ref="AN10:AN11"/>
    <mergeCell ref="J8:W8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9:D49"/>
    <mergeCell ref="C50:D50"/>
    <mergeCell ref="C51:D51"/>
    <mergeCell ref="C42:D42"/>
    <mergeCell ref="C43:D43"/>
    <mergeCell ref="C44:D44"/>
    <mergeCell ref="C45:D45"/>
    <mergeCell ref="C46:D46"/>
    <mergeCell ref="C57:D57"/>
    <mergeCell ref="O132:AM132"/>
    <mergeCell ref="O129:AM129"/>
    <mergeCell ref="O130:AM130"/>
    <mergeCell ref="O131:AM131"/>
    <mergeCell ref="O128:AM128"/>
    <mergeCell ref="O127:AM127"/>
    <mergeCell ref="C27:D27"/>
    <mergeCell ref="C28:D28"/>
    <mergeCell ref="C29:D29"/>
    <mergeCell ref="C30:D30"/>
    <mergeCell ref="C31:D31"/>
    <mergeCell ref="C41:D41"/>
    <mergeCell ref="C92:D92"/>
    <mergeCell ref="C93:D93"/>
    <mergeCell ref="C95:D95"/>
    <mergeCell ref="C115:D115"/>
    <mergeCell ref="C116:D116"/>
    <mergeCell ref="C107:D107"/>
    <mergeCell ref="C108:D108"/>
    <mergeCell ref="C110:D110"/>
    <mergeCell ref="C109:D109"/>
    <mergeCell ref="C111:D111"/>
    <mergeCell ref="C102:D102"/>
    <mergeCell ref="C118:D118"/>
    <mergeCell ref="C113:D113"/>
    <mergeCell ref="C114:D114"/>
    <mergeCell ref="C121:D121"/>
    <mergeCell ref="C122:D122"/>
    <mergeCell ref="C123:D123"/>
    <mergeCell ref="C124:D124"/>
    <mergeCell ref="C117:D117"/>
    <mergeCell ref="C103:D103"/>
    <mergeCell ref="C22:D22"/>
    <mergeCell ref="C23:D23"/>
    <mergeCell ref="C24:D24"/>
    <mergeCell ref="C25:D25"/>
    <mergeCell ref="C26:D26"/>
    <mergeCell ref="C37:D37"/>
    <mergeCell ref="C38:D38"/>
    <mergeCell ref="C39:D39"/>
    <mergeCell ref="C40:D40"/>
    <mergeCell ref="C32:D32"/>
    <mergeCell ref="C33:D33"/>
    <mergeCell ref="C34:D34"/>
    <mergeCell ref="C35:D35"/>
    <mergeCell ref="C36:D36"/>
    <mergeCell ref="C47:D47"/>
    <mergeCell ref="C48:D48"/>
    <mergeCell ref="C83:D83"/>
    <mergeCell ref="T10:AF10"/>
    <mergeCell ref="AI10:AJ10"/>
    <mergeCell ref="AM10:AM11"/>
    <mergeCell ref="C125:D125"/>
    <mergeCell ref="C88:D88"/>
    <mergeCell ref="C84:D84"/>
    <mergeCell ref="C85:D85"/>
    <mergeCell ref="C87:D87"/>
    <mergeCell ref="C14:D14"/>
    <mergeCell ref="C15:D15"/>
    <mergeCell ref="C16:D16"/>
    <mergeCell ref="C119:D119"/>
    <mergeCell ref="C120:D120"/>
    <mergeCell ref="C99:D99"/>
    <mergeCell ref="C100:D100"/>
    <mergeCell ref="C96:D96"/>
    <mergeCell ref="C97:D97"/>
    <mergeCell ref="C98:D98"/>
    <mergeCell ref="C106:D106"/>
    <mergeCell ref="C105:D105"/>
    <mergeCell ref="C104:D104"/>
    <mergeCell ref="C101:D101"/>
    <mergeCell ref="C112:D112"/>
    <mergeCell ref="B127:D128"/>
    <mergeCell ref="E127:E128"/>
    <mergeCell ref="G133:K133"/>
    <mergeCell ref="G134:K134"/>
    <mergeCell ref="J7:W7"/>
    <mergeCell ref="B6:AM6"/>
    <mergeCell ref="C94:D94"/>
    <mergeCell ref="C91:D91"/>
    <mergeCell ref="C17:D17"/>
    <mergeCell ref="C18:D18"/>
    <mergeCell ref="C19:D19"/>
    <mergeCell ref="C20:D20"/>
    <mergeCell ref="C21:D21"/>
    <mergeCell ref="AF8:AN8"/>
    <mergeCell ref="A9:AN9"/>
    <mergeCell ref="B8:H8"/>
    <mergeCell ref="C86:D86"/>
    <mergeCell ref="B10:D10"/>
    <mergeCell ref="C13:D13"/>
    <mergeCell ref="C82:D82"/>
    <mergeCell ref="C89:D89"/>
    <mergeCell ref="C90:D90"/>
    <mergeCell ref="C11:D11"/>
    <mergeCell ref="C12:D12"/>
  </mergeCells>
  <dataValidations xWindow="1028" yWindow="588" count="7">
    <dataValidation type="list" allowBlank="1" showInputMessage="1" showErrorMessage="1" sqref="W12:W125" xr:uid="{00000000-0002-0000-0B00-000000000000}">
      <formula1>DIS</formula1>
    </dataValidation>
    <dataValidation type="list" allowBlank="1" showInputMessage="1" showErrorMessage="1" sqref="X12:X125" xr:uid="{00000000-0002-0000-0B00-000001000000}">
      <formula1>tipo</formula1>
    </dataValidation>
    <dataValidation type="textLength" operator="equal" allowBlank="1" showInputMessage="1" showErrorMessage="1" error="El número de cédula es incorrecto" prompt="Ingrese solo 10 números" sqref="E12:E126" xr:uid="{00000000-0002-0000-0B00-000002000000}">
      <formula1>10</formula1>
    </dataValidation>
    <dataValidation type="list" allowBlank="1" showInputMessage="1" showErrorMessage="1" sqref="Z5:AF5" xr:uid="{00000000-0002-0000-0B00-000003000000}">
      <formula1>#REF!</formula1>
    </dataValidation>
    <dataValidation type="list" allowBlank="1" showInputMessage="1" showErrorMessage="1" prompt="RECUERDE QUE LA RENUNCIA VOLUNTARIA CON COMPENSACIÓN NO ES APLICABLE PARA LOS SERVIDORES QUE CUMPLAN CON LOS REQUISITOS PARA LA JUBILACIÓN" sqref="P12:P125" xr:uid="{00000000-0002-0000-0B00-000004000000}">
      <formula1>MODALIDAD</formula1>
    </dataValidation>
    <dataValidation type="decimal" allowBlank="1" showInputMessage="1" showErrorMessage="1" sqref="Y12:Y125" xr:uid="{00000000-0002-0000-0B00-000005000000}">
      <formula1>0.3</formula1>
      <formula2>1</formula2>
    </dataValidation>
    <dataValidation type="list" allowBlank="1" showInputMessage="1" showErrorMessage="1" sqref="I12:I125" xr:uid="{00000000-0002-0000-0B00-000006000000}">
      <formula1>"Sustantivo,Adjetivo"</formula1>
    </dataValidation>
  </dataValidations>
  <pageMargins left="0.25" right="0.25" top="0.75" bottom="0.75" header="0.3" footer="0.3"/>
  <pageSetup paperSize="206" scale="37" orientation="landscape" r:id="rId1"/>
  <rowBreaks count="1" manualBreakCount="1">
    <brk id="11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1028" yWindow="588" count="2">
        <x14:dataValidation type="list" allowBlank="1" showInputMessage="1" showErrorMessage="1" xr:uid="{00000000-0002-0000-0B00-000007000000}">
          <x14:formula1>
            <xm:f>Datos!$G$2:$G$11</xm:f>
          </x14:formula1>
          <xm:sqref>AI7:AN7</xm:sqref>
        </x14:dataValidation>
        <x14:dataValidation type="list" allowBlank="1" showInputMessage="1" showErrorMessage="1" xr:uid="{00000000-0002-0000-0B00-000008000000}">
          <x14:formula1>
            <xm:f>Datos!$H$2:$H$7</xm:f>
          </x14:formula1>
          <xm:sqref>H5:I5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104"/>
  <sheetViews>
    <sheetView showGridLines="0" view="pageBreakPreview" zoomScale="110" zoomScaleNormal="120" zoomScaleSheetLayoutView="110" workbookViewId="0">
      <selection activeCell="G5" sqref="G5:V5"/>
    </sheetView>
  </sheetViews>
  <sheetFormatPr baseColWidth="10" defaultColWidth="0" defaultRowHeight="0" customHeight="1" zeroHeight="1" x14ac:dyDescent="0.25"/>
  <cols>
    <col min="1" max="1" width="1" style="257" customWidth="1"/>
    <col min="2" max="3" width="7.28515625" style="257" customWidth="1"/>
    <col min="4" max="4" width="7" style="257" customWidth="1"/>
    <col min="5" max="5" width="1" style="257" customWidth="1"/>
    <col min="6" max="6" width="9.7109375" style="257" customWidth="1"/>
    <col min="7" max="7" width="13.140625" style="257" customWidth="1"/>
    <col min="8" max="8" width="10.7109375" style="257" customWidth="1"/>
    <col min="9" max="9" width="1" style="257" customWidth="1"/>
    <col min="10" max="10" width="4.28515625" style="257" customWidth="1"/>
    <col min="11" max="11" width="4.5703125" style="257" customWidth="1"/>
    <col min="12" max="12" width="8" style="257" customWidth="1"/>
    <col min="13" max="13" width="1.140625" style="257" customWidth="1"/>
    <col min="14" max="14" width="8.42578125" style="257" customWidth="1"/>
    <col min="15" max="15" width="7.28515625" style="257" customWidth="1"/>
    <col min="16" max="16" width="3.28515625" style="257" customWidth="1"/>
    <col min="17" max="17" width="3.7109375" style="257" customWidth="1"/>
    <col min="18" max="18" width="4.5703125" style="257" customWidth="1"/>
    <col min="19" max="19" width="4.7109375" style="257" customWidth="1"/>
    <col min="20" max="20" width="1" style="257" customWidth="1"/>
    <col min="21" max="21" width="9.5703125" style="257" customWidth="1"/>
    <col min="22" max="22" width="9.7109375" style="257" customWidth="1"/>
    <col min="23" max="23" width="1" style="257" customWidth="1"/>
    <col min="24" max="26" width="10.85546875" style="257" customWidth="1"/>
    <col min="27" max="27" width="8.28515625" style="257" hidden="1" customWidth="1"/>
    <col min="28" max="28" width="1.7109375" style="257" customWidth="1"/>
    <col min="29" max="16384" width="11.42578125" style="458" hidden="1"/>
  </cols>
  <sheetData>
    <row r="1" spans="1:28" s="674" customFormat="1" ht="5.25" customHeight="1" x14ac:dyDescent="0.25">
      <c r="A1" s="50"/>
      <c r="B1" s="48"/>
      <c r="C1" s="48"/>
      <c r="D1" s="48"/>
      <c r="E1" s="48"/>
      <c r="F1" s="48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8"/>
      <c r="W1" s="48"/>
      <c r="X1" s="48"/>
      <c r="Y1" s="48"/>
      <c r="Z1" s="48"/>
      <c r="AA1" s="48"/>
      <c r="AB1" s="47"/>
    </row>
    <row r="2" spans="1:28" s="674" customFormat="1" ht="16.5" customHeight="1" x14ac:dyDescent="0.25">
      <c r="A2" s="46"/>
      <c r="B2" s="1073"/>
      <c r="C2" s="1074"/>
      <c r="D2" s="1074"/>
      <c r="E2" s="1074"/>
      <c r="F2" s="1075"/>
      <c r="G2" s="1148" t="s">
        <v>617</v>
      </c>
      <c r="H2" s="1149"/>
      <c r="I2" s="1149"/>
      <c r="J2" s="1149"/>
      <c r="K2" s="1149"/>
      <c r="L2" s="1149"/>
      <c r="M2" s="1149"/>
      <c r="N2" s="1149"/>
      <c r="O2" s="1149"/>
      <c r="P2" s="1149"/>
      <c r="Q2" s="1149"/>
      <c r="R2" s="1149"/>
      <c r="S2" s="1149"/>
      <c r="T2" s="1149"/>
      <c r="U2" s="1149"/>
      <c r="V2" s="1150"/>
      <c r="W2" s="1166" t="s">
        <v>64</v>
      </c>
      <c r="X2" s="1167"/>
      <c r="Y2" s="1163">
        <f>Datos!J2</f>
        <v>45293</v>
      </c>
      <c r="Z2" s="1163"/>
      <c r="AA2" s="652"/>
      <c r="AB2" s="44"/>
    </row>
    <row r="3" spans="1:28" s="674" customFormat="1" ht="16.5" customHeight="1" x14ac:dyDescent="0.25">
      <c r="A3" s="46"/>
      <c r="B3" s="1076"/>
      <c r="C3" s="937"/>
      <c r="D3" s="937"/>
      <c r="E3" s="937"/>
      <c r="F3" s="1077"/>
      <c r="G3" s="1151"/>
      <c r="H3" s="1152"/>
      <c r="I3" s="1152"/>
      <c r="J3" s="1152"/>
      <c r="K3" s="1152"/>
      <c r="L3" s="1152"/>
      <c r="M3" s="1152"/>
      <c r="N3" s="1152"/>
      <c r="O3" s="1152"/>
      <c r="P3" s="1152"/>
      <c r="Q3" s="1152"/>
      <c r="R3" s="1152"/>
      <c r="S3" s="1152"/>
      <c r="T3" s="1152"/>
      <c r="U3" s="1152"/>
      <c r="V3" s="1153"/>
      <c r="W3" s="1166" t="s">
        <v>67</v>
      </c>
      <c r="X3" s="1167"/>
      <c r="Y3" s="1164" t="s">
        <v>392</v>
      </c>
      <c r="Z3" s="1164"/>
      <c r="AA3" s="652"/>
      <c r="AB3" s="44"/>
    </row>
    <row r="4" spans="1:28" s="674" customFormat="1" ht="16.5" customHeight="1" x14ac:dyDescent="0.25">
      <c r="A4" s="46"/>
      <c r="B4" s="1076"/>
      <c r="C4" s="937"/>
      <c r="D4" s="937"/>
      <c r="E4" s="937"/>
      <c r="F4" s="1077"/>
      <c r="G4" s="1154" t="s">
        <v>163</v>
      </c>
      <c r="H4" s="1155"/>
      <c r="I4" s="1155"/>
      <c r="J4" s="1155"/>
      <c r="K4" s="1155"/>
      <c r="L4" s="1155"/>
      <c r="M4" s="1155"/>
      <c r="N4" s="1155"/>
      <c r="O4" s="1155"/>
      <c r="P4" s="1155"/>
      <c r="Q4" s="1155"/>
      <c r="R4" s="1155"/>
      <c r="S4" s="1155"/>
      <c r="T4" s="1155"/>
      <c r="U4" s="1155"/>
      <c r="V4" s="1156"/>
      <c r="W4" s="1168" t="s">
        <v>65</v>
      </c>
      <c r="X4" s="1169"/>
      <c r="Y4" s="988" t="s">
        <v>347</v>
      </c>
      <c r="Z4" s="988"/>
      <c r="AA4" s="652"/>
      <c r="AB4" s="44"/>
    </row>
    <row r="5" spans="1:28" s="674" customFormat="1" ht="16.5" customHeight="1" x14ac:dyDescent="0.25">
      <c r="A5" s="46"/>
      <c r="B5" s="1078"/>
      <c r="C5" s="1059"/>
      <c r="D5" s="1059"/>
      <c r="E5" s="1059"/>
      <c r="F5" s="1079"/>
      <c r="G5" s="1157" t="s">
        <v>380</v>
      </c>
      <c r="H5" s="1158"/>
      <c r="I5" s="1158"/>
      <c r="J5" s="1158"/>
      <c r="K5" s="1158"/>
      <c r="L5" s="1158"/>
      <c r="M5" s="1158"/>
      <c r="N5" s="1158"/>
      <c r="O5" s="1158"/>
      <c r="P5" s="1158"/>
      <c r="Q5" s="1158"/>
      <c r="R5" s="1158"/>
      <c r="S5" s="1158"/>
      <c r="T5" s="1158"/>
      <c r="U5" s="1158"/>
      <c r="V5" s="1159"/>
      <c r="W5" s="1168" t="s">
        <v>82</v>
      </c>
      <c r="X5" s="1169"/>
      <c r="Y5" s="1165" t="str">
        <f>'ÍNDICE 00'!I15</f>
        <v>PRO-MDT-PTH-01 FOR 15 EXT</v>
      </c>
      <c r="Z5" s="1165"/>
      <c r="AA5" s="652"/>
      <c r="AB5" s="44"/>
    </row>
    <row r="6" spans="1:28" ht="6" customHeight="1" x14ac:dyDescent="0.25">
      <c r="A6" s="1160" t="s">
        <v>81</v>
      </c>
      <c r="B6" s="1161"/>
      <c r="C6" s="1161"/>
      <c r="D6" s="1161"/>
      <c r="E6" s="1161"/>
      <c r="F6" s="1161"/>
      <c r="G6" s="1161"/>
      <c r="H6" s="1161"/>
      <c r="I6" s="1161"/>
      <c r="J6" s="1161"/>
      <c r="K6" s="1161"/>
      <c r="L6" s="1161"/>
      <c r="M6" s="1161"/>
      <c r="N6" s="1161"/>
      <c r="O6" s="1161"/>
      <c r="P6" s="1161"/>
      <c r="Q6" s="1161"/>
      <c r="R6" s="1161"/>
      <c r="S6" s="1161"/>
      <c r="T6" s="1161"/>
      <c r="U6" s="1161"/>
      <c r="V6" s="1161"/>
      <c r="W6" s="1161"/>
      <c r="X6" s="1161"/>
      <c r="Y6" s="1161"/>
      <c r="Z6" s="1161"/>
      <c r="AA6" s="1161"/>
      <c r="AB6" s="1162"/>
    </row>
    <row r="7" spans="1:28" s="675" customFormat="1" ht="18" customHeight="1" x14ac:dyDescent="0.25">
      <c r="A7" s="269"/>
      <c r="B7" s="1125" t="s">
        <v>56</v>
      </c>
      <c r="C7" s="1126"/>
      <c r="D7" s="1126"/>
      <c r="E7" s="1126"/>
      <c r="F7" s="1126"/>
      <c r="G7" s="1109"/>
      <c r="H7" s="1109"/>
      <c r="I7" s="1109"/>
      <c r="J7" s="1109"/>
      <c r="K7" s="1109"/>
      <c r="L7" s="1109"/>
      <c r="M7" s="1109"/>
      <c r="N7" s="1109"/>
      <c r="O7" s="1109"/>
      <c r="P7" s="1109"/>
      <c r="Q7" s="1109"/>
      <c r="R7" s="1109"/>
      <c r="S7" s="1122" t="s">
        <v>79</v>
      </c>
      <c r="T7" s="1122"/>
      <c r="U7" s="1122"/>
      <c r="V7" s="1122"/>
      <c r="W7" s="1122"/>
      <c r="X7" s="828"/>
      <c r="Y7" s="828"/>
      <c r="Z7" s="829"/>
      <c r="AA7" s="652"/>
      <c r="AB7" s="109"/>
    </row>
    <row r="8" spans="1:28" s="675" customFormat="1" ht="18.75" customHeight="1" x14ac:dyDescent="0.25">
      <c r="A8" s="269"/>
      <c r="B8" s="1123" t="s">
        <v>157</v>
      </c>
      <c r="C8" s="1124"/>
      <c r="D8" s="1124"/>
      <c r="E8" s="1124"/>
      <c r="F8" s="1124"/>
      <c r="G8" s="827"/>
      <c r="H8" s="827"/>
      <c r="I8" s="827"/>
      <c r="J8" s="827"/>
      <c r="K8" s="827"/>
      <c r="L8" s="827"/>
      <c r="M8" s="827"/>
      <c r="N8" s="827"/>
      <c r="O8" s="827"/>
      <c r="P8" s="827"/>
      <c r="Q8" s="827"/>
      <c r="R8" s="827"/>
      <c r="S8" s="1121" t="s">
        <v>99</v>
      </c>
      <c r="T8" s="1121"/>
      <c r="U8" s="1121"/>
      <c r="V8" s="1121"/>
      <c r="W8" s="1121"/>
      <c r="X8" s="830"/>
      <c r="Y8" s="830"/>
      <c r="Z8" s="831"/>
      <c r="AA8" s="652"/>
      <c r="AB8" s="110"/>
    </row>
    <row r="9" spans="1:28" s="675" customFormat="1" ht="6" customHeight="1" x14ac:dyDescent="0.25">
      <c r="A9" s="269"/>
      <c r="B9" s="652"/>
      <c r="C9" s="652"/>
      <c r="D9" s="652"/>
      <c r="E9" s="652"/>
      <c r="F9" s="652"/>
      <c r="G9" s="652"/>
      <c r="H9" s="652"/>
      <c r="I9" s="652"/>
      <c r="J9" s="652"/>
      <c r="K9" s="652"/>
      <c r="L9" s="652"/>
      <c r="M9" s="652"/>
      <c r="N9" s="652"/>
      <c r="O9" s="652"/>
      <c r="P9" s="652"/>
      <c r="Q9" s="652"/>
      <c r="R9" s="652"/>
      <c r="S9" s="652"/>
      <c r="T9" s="652"/>
      <c r="U9" s="652"/>
      <c r="V9" s="652"/>
      <c r="W9" s="652"/>
      <c r="X9" s="652"/>
      <c r="Y9" s="652"/>
      <c r="Z9" s="652"/>
      <c r="AA9" s="652"/>
      <c r="AB9" s="653"/>
    </row>
    <row r="10" spans="1:28" ht="19.5" customHeight="1" x14ac:dyDescent="0.25">
      <c r="A10" s="266"/>
      <c r="B10" s="1134" t="s">
        <v>368</v>
      </c>
      <c r="C10" s="1134"/>
      <c r="D10" s="1134"/>
      <c r="E10" s="1134"/>
      <c r="F10" s="1134"/>
      <c r="G10" s="1134"/>
      <c r="H10" s="1134"/>
      <c r="I10" s="1134"/>
      <c r="J10" s="1134"/>
      <c r="K10" s="1134"/>
      <c r="L10" s="1134"/>
      <c r="M10" s="1134"/>
      <c r="N10" s="1134"/>
      <c r="O10" s="1134"/>
      <c r="P10" s="1134"/>
      <c r="Q10" s="1134"/>
      <c r="R10" s="1134"/>
      <c r="S10" s="1134"/>
      <c r="T10" s="1134"/>
      <c r="U10" s="1134"/>
      <c r="V10" s="1134"/>
      <c r="W10" s="1134"/>
      <c r="X10" s="1134"/>
      <c r="Y10" s="1134"/>
      <c r="Z10" s="1134"/>
      <c r="AA10" s="265"/>
      <c r="AB10" s="261"/>
    </row>
    <row r="11" spans="1:28" s="622" customFormat="1" ht="3.75" customHeight="1" x14ac:dyDescent="0.25">
      <c r="A11" s="265"/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65"/>
      <c r="AB11" s="265"/>
    </row>
    <row r="12" spans="1:28" ht="19.5" customHeight="1" x14ac:dyDescent="0.25">
      <c r="A12" s="264"/>
      <c r="B12" s="1127" t="s">
        <v>77</v>
      </c>
      <c r="C12" s="1127"/>
      <c r="D12" s="1127"/>
      <c r="E12" s="650"/>
      <c r="F12" s="1135" t="s">
        <v>76</v>
      </c>
      <c r="G12" s="1135"/>
      <c r="H12" s="1135"/>
      <c r="I12" s="1135"/>
      <c r="J12" s="1135"/>
      <c r="K12" s="1135"/>
      <c r="L12" s="1135" t="s">
        <v>75</v>
      </c>
      <c r="M12" s="1135"/>
      <c r="N12" s="1135"/>
      <c r="O12" s="1135"/>
      <c r="P12" s="1135"/>
      <c r="Q12" s="1135"/>
      <c r="R12" s="1135"/>
      <c r="S12" s="1135"/>
      <c r="T12" s="1135"/>
      <c r="U12" s="1135" t="s">
        <v>73</v>
      </c>
      <c r="V12" s="1135"/>
      <c r="W12" s="1135"/>
      <c r="X12" s="1135"/>
      <c r="Y12" s="1135"/>
      <c r="Z12" s="1135"/>
      <c r="AA12" s="265"/>
      <c r="AB12" s="267"/>
    </row>
    <row r="13" spans="1:28" ht="14.25" customHeight="1" x14ac:dyDescent="0.25">
      <c r="A13" s="266"/>
      <c r="B13" s="988" t="str">
        <f>+'MATR-05'!$Q$184</f>
        <v>Gobernante</v>
      </c>
      <c r="C13" s="988"/>
      <c r="D13" s="988"/>
      <c r="E13" s="650"/>
      <c r="F13" s="1139">
        <f>+'MATR-05'!$V$184</f>
        <v>0</v>
      </c>
      <c r="G13" s="1140"/>
      <c r="H13" s="1140"/>
      <c r="I13" s="1140"/>
      <c r="J13" s="1140"/>
      <c r="K13" s="1141"/>
      <c r="L13" s="1145">
        <f>+'MATR-05'!$Y$184</f>
        <v>0</v>
      </c>
      <c r="M13" s="1146"/>
      <c r="N13" s="1146"/>
      <c r="O13" s="1146"/>
      <c r="P13" s="1146"/>
      <c r="Q13" s="1146"/>
      <c r="R13" s="1146"/>
      <c r="S13" s="1146"/>
      <c r="T13" s="1147"/>
      <c r="U13" s="1172">
        <f>+IF((L13-F13)&lt;0,(L13-F13)*-1,(L13-F13))</f>
        <v>0</v>
      </c>
      <c r="V13" s="1172"/>
      <c r="W13" s="1172"/>
      <c r="X13" s="1170" t="str">
        <f>+IF((L13-F13)=0," ",IF((L13-F13)&lt;-1,"Servidores excedentes",IF((L13-F13)=1,"Servidor requerido",IF((L13-F13)=-1,"Servidor excedente",IF((L13-F13)&gt;1,"Servidores requeridos","")))))</f>
        <v xml:space="preserve"> </v>
      </c>
      <c r="Y13" s="1170"/>
      <c r="Z13" s="1170"/>
      <c r="AA13" s="265"/>
      <c r="AB13" s="261"/>
    </row>
    <row r="14" spans="1:28" ht="14.25" customHeight="1" x14ac:dyDescent="0.25">
      <c r="A14" s="266"/>
      <c r="B14" s="988" t="str">
        <f>+'MATR-05'!$Q$185</f>
        <v>Sustantivo</v>
      </c>
      <c r="C14" s="988"/>
      <c r="D14" s="988"/>
      <c r="E14" s="650"/>
      <c r="F14" s="1139">
        <f>+'MATR-05'!$V$185</f>
        <v>0</v>
      </c>
      <c r="G14" s="1140"/>
      <c r="H14" s="1140"/>
      <c r="I14" s="1140"/>
      <c r="J14" s="1140"/>
      <c r="K14" s="1141"/>
      <c r="L14" s="1145">
        <f>+'MATR-05'!$Y$185</f>
        <v>0</v>
      </c>
      <c r="M14" s="1146"/>
      <c r="N14" s="1146"/>
      <c r="O14" s="1146"/>
      <c r="P14" s="1146"/>
      <c r="Q14" s="1146"/>
      <c r="R14" s="1146"/>
      <c r="S14" s="1146"/>
      <c r="T14" s="1147"/>
      <c r="U14" s="1172">
        <f>+IF((L14-F14)&lt;0,(L14-F14)*-1,(L14-F14))</f>
        <v>0</v>
      </c>
      <c r="V14" s="1172"/>
      <c r="W14" s="1172"/>
      <c r="X14" s="1170" t="str">
        <f>+IF((L14-F14)=0," ",IF((L14-F14)&lt;-1,"Servidores excedentes",IF((L14-F14)=1,"Servidor requerido",IF((L14-F14)=-1,"Servidor excedente",IF((L14-F14)&gt;1,"Servidores requeridos","")))))</f>
        <v xml:space="preserve"> </v>
      </c>
      <c r="Y14" s="1170"/>
      <c r="Z14" s="1170"/>
      <c r="AA14" s="265"/>
      <c r="AB14" s="261"/>
    </row>
    <row r="15" spans="1:28" ht="14.25" customHeight="1" x14ac:dyDescent="0.25">
      <c r="A15" s="266"/>
      <c r="B15" s="988" t="str">
        <f>+'MATR-05'!$Q$186</f>
        <v>Adjetivo</v>
      </c>
      <c r="C15" s="988"/>
      <c r="D15" s="988"/>
      <c r="E15" s="650"/>
      <c r="F15" s="1139">
        <f>+'MATR-05'!$V$186</f>
        <v>0</v>
      </c>
      <c r="G15" s="1140"/>
      <c r="H15" s="1140"/>
      <c r="I15" s="1140"/>
      <c r="J15" s="1140"/>
      <c r="K15" s="1141"/>
      <c r="L15" s="1145">
        <f>+'MATR-05'!$Y$186</f>
        <v>0</v>
      </c>
      <c r="M15" s="1146"/>
      <c r="N15" s="1146"/>
      <c r="O15" s="1146"/>
      <c r="P15" s="1146"/>
      <c r="Q15" s="1146"/>
      <c r="R15" s="1146"/>
      <c r="S15" s="1146"/>
      <c r="T15" s="1147"/>
      <c r="U15" s="1172">
        <f>+IF((L15-F15)&lt;0,(L15-F15)*-1,(L15-F15))</f>
        <v>0</v>
      </c>
      <c r="V15" s="1172"/>
      <c r="W15" s="1172"/>
      <c r="X15" s="1170" t="str">
        <f>+IF((L15-F15)=0," ",IF((L15-F15)&lt;-1,"Servidores excedentes",IF((L15-F15)=1,"Servidor requerido",IF((L15-F15)=-1,"Servidor excedente",IF((L15-F15)&gt;1,"Servidores requeridos","")))))</f>
        <v xml:space="preserve"> </v>
      </c>
      <c r="Y15" s="1170"/>
      <c r="Z15" s="1170"/>
      <c r="AA15" s="265"/>
      <c r="AB15" s="261"/>
    </row>
    <row r="16" spans="1:28" ht="14.25" customHeight="1" x14ac:dyDescent="0.25">
      <c r="A16" s="266"/>
      <c r="B16" s="1138" t="s">
        <v>74</v>
      </c>
      <c r="C16" s="1138"/>
      <c r="D16" s="1138"/>
      <c r="E16" s="651"/>
      <c r="F16" s="1142">
        <f>SUM(F13:K15)</f>
        <v>0</v>
      </c>
      <c r="G16" s="1143"/>
      <c r="H16" s="1143"/>
      <c r="I16" s="1143"/>
      <c r="J16" s="1143"/>
      <c r="K16" s="1144"/>
      <c r="L16" s="1142">
        <f>SUM(L13:T15)</f>
        <v>0</v>
      </c>
      <c r="M16" s="1143"/>
      <c r="N16" s="1143"/>
      <c r="O16" s="1143"/>
      <c r="P16" s="1143"/>
      <c r="Q16" s="1143"/>
      <c r="R16" s="1143"/>
      <c r="S16" s="1143"/>
      <c r="T16" s="1144"/>
      <c r="U16" s="1171">
        <f>+IF((L16-F16)&lt;0,(L16-F16)*-1,(L16-F16))</f>
        <v>0</v>
      </c>
      <c r="V16" s="1171"/>
      <c r="W16" s="1171"/>
      <c r="X16" s="1171" t="str">
        <f>+IF((L16-F16)=0," ",IF((L16-F16)&lt;-1,"Servidores excedentes",IF((L16-F16)=1,"Servidor requerido",IF((L16-F16)=-1,"Servidor excedente",IF((L16-F16)&gt;1,"Servidores requeridos","")))))</f>
        <v xml:space="preserve"> </v>
      </c>
      <c r="Y16" s="1171"/>
      <c r="Z16" s="1171"/>
      <c r="AA16" s="265"/>
      <c r="AB16" s="261"/>
    </row>
    <row r="17" spans="1:28" ht="6" customHeight="1" x14ac:dyDescent="0.25">
      <c r="A17" s="266"/>
      <c r="B17" s="265"/>
      <c r="C17" s="265"/>
      <c r="D17" s="265"/>
      <c r="E17" s="265"/>
      <c r="F17" s="679"/>
      <c r="G17" s="679"/>
      <c r="H17" s="679"/>
      <c r="I17" s="679"/>
      <c r="J17" s="679"/>
      <c r="K17" s="679"/>
      <c r="L17" s="679"/>
      <c r="M17" s="679"/>
      <c r="N17" s="679"/>
      <c r="O17" s="679"/>
      <c r="P17" s="679"/>
      <c r="Q17" s="679"/>
      <c r="R17" s="679"/>
      <c r="S17" s="679"/>
      <c r="T17" s="679"/>
      <c r="U17" s="679"/>
      <c r="V17" s="679"/>
      <c r="W17" s="679"/>
      <c r="X17" s="679"/>
      <c r="Y17" s="679"/>
      <c r="Z17" s="679"/>
      <c r="AA17" s="265"/>
      <c r="AB17" s="261"/>
    </row>
    <row r="18" spans="1:28" ht="19.5" customHeight="1" x14ac:dyDescent="0.25">
      <c r="A18" s="266"/>
      <c r="B18" s="1134" t="s">
        <v>464</v>
      </c>
      <c r="C18" s="1134"/>
      <c r="D18" s="1134"/>
      <c r="E18" s="1134"/>
      <c r="F18" s="1134"/>
      <c r="G18" s="1134"/>
      <c r="H18" s="1134"/>
      <c r="I18" s="1134"/>
      <c r="J18" s="1134"/>
      <c r="K18" s="1134"/>
      <c r="L18" s="1134"/>
      <c r="M18" s="1134"/>
      <c r="N18" s="1134"/>
      <c r="O18" s="1134"/>
      <c r="P18" s="1134"/>
      <c r="Q18" s="1134"/>
      <c r="R18" s="1134"/>
      <c r="S18" s="1134"/>
      <c r="T18" s="1134"/>
      <c r="U18" s="1134"/>
      <c r="V18" s="1134"/>
      <c r="W18" s="1134"/>
      <c r="X18" s="1134"/>
      <c r="Y18" s="1134"/>
      <c r="Z18" s="1134"/>
      <c r="AB18" s="261"/>
    </row>
    <row r="19" spans="1:28" s="622" customFormat="1" ht="3.75" customHeight="1" x14ac:dyDescent="0.25">
      <c r="A19" s="265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4"/>
      <c r="AA19" s="257"/>
      <c r="AB19" s="265"/>
    </row>
    <row r="20" spans="1:28" ht="11.25" customHeight="1" x14ac:dyDescent="0.25">
      <c r="A20" s="266"/>
      <c r="B20" s="1127" t="s">
        <v>77</v>
      </c>
      <c r="C20" s="1127"/>
      <c r="D20" s="1127"/>
      <c r="E20" s="274"/>
      <c r="F20" s="1135" t="s">
        <v>76</v>
      </c>
      <c r="G20" s="1135"/>
      <c r="H20" s="1135"/>
      <c r="I20" s="1135"/>
      <c r="J20" s="1135"/>
      <c r="K20" s="1135"/>
      <c r="L20" s="1135"/>
      <c r="M20" s="197"/>
      <c r="N20" s="1135" t="s">
        <v>75</v>
      </c>
      <c r="O20" s="1135"/>
      <c r="P20" s="1135"/>
      <c r="Q20" s="1135"/>
      <c r="R20" s="1135"/>
      <c r="S20" s="1135"/>
      <c r="T20" s="1135"/>
      <c r="U20" s="1135"/>
      <c r="V20" s="1135"/>
      <c r="Y20" s="661"/>
      <c r="AB20" s="261"/>
    </row>
    <row r="21" spans="1:28" ht="16.5" customHeight="1" x14ac:dyDescent="0.25">
      <c r="A21" s="266"/>
      <c r="B21" s="1127"/>
      <c r="C21" s="1127"/>
      <c r="D21" s="1127"/>
      <c r="E21" s="274"/>
      <c r="F21" s="1136" t="s">
        <v>467</v>
      </c>
      <c r="G21" s="1137"/>
      <c r="H21" s="648" t="s">
        <v>468</v>
      </c>
      <c r="J21" s="1205" t="s">
        <v>601</v>
      </c>
      <c r="K21" s="1205"/>
      <c r="L21" s="1205"/>
      <c r="M21" s="197"/>
      <c r="N21" s="659" t="s">
        <v>613</v>
      </c>
      <c r="O21" s="1136" t="s">
        <v>467</v>
      </c>
      <c r="P21" s="1242"/>
      <c r="Q21" s="1137"/>
      <c r="R21" s="1136" t="s">
        <v>468</v>
      </c>
      <c r="S21" s="1137"/>
      <c r="U21" s="1205" t="s">
        <v>601</v>
      </c>
      <c r="V21" s="1205"/>
      <c r="W21" s="197"/>
      <c r="X21" s="659" t="s">
        <v>612</v>
      </c>
      <c r="Y21" s="1209" t="s">
        <v>548</v>
      </c>
      <c r="Z21" s="1210"/>
    </row>
    <row r="22" spans="1:28" ht="18.75" customHeight="1" x14ac:dyDescent="0.25">
      <c r="A22" s="266"/>
      <c r="B22" s="988" t="str">
        <f>+'MATR-05'!$Q$184</f>
        <v>Gobernante</v>
      </c>
      <c r="C22" s="988"/>
      <c r="D22" s="988"/>
      <c r="E22" s="274"/>
      <c r="F22" s="678">
        <f>PEA!E7</f>
        <v>0</v>
      </c>
      <c r="G22" s="1177">
        <f>F22+F23</f>
        <v>0</v>
      </c>
      <c r="H22" s="1221" t="str">
        <f>PEA!I11</f>
        <v/>
      </c>
      <c r="J22" s="1184" t="s">
        <v>600</v>
      </c>
      <c r="K22" s="1184"/>
      <c r="L22" s="1184" t="s">
        <v>602</v>
      </c>
      <c r="N22" s="298">
        <f>'DIAG-03'!AQ14</f>
        <v>0</v>
      </c>
      <c r="O22" s="298">
        <f>'OPTI-15'!F22+N22</f>
        <v>0</v>
      </c>
      <c r="P22" s="1238">
        <f>O22+O23</f>
        <v>0</v>
      </c>
      <c r="Q22" s="1239"/>
      <c r="R22" s="1223" t="str">
        <f>PEA!M11</f>
        <v/>
      </c>
      <c r="S22" s="1224"/>
      <c r="U22" s="1184" t="s">
        <v>600</v>
      </c>
      <c r="V22" s="1184" t="s">
        <v>602</v>
      </c>
      <c r="X22" s="1206"/>
      <c r="Y22" s="1179"/>
      <c r="Z22" s="1180"/>
    </row>
    <row r="23" spans="1:28" ht="18.75" customHeight="1" x14ac:dyDescent="0.25">
      <c r="A23" s="266"/>
      <c r="B23" s="988" t="str">
        <f>+'MATR-05'!$Q$185</f>
        <v>Sustantivo</v>
      </c>
      <c r="C23" s="988"/>
      <c r="D23" s="988"/>
      <c r="E23" s="274"/>
      <c r="F23" s="678">
        <f>PEA!E9</f>
        <v>0</v>
      </c>
      <c r="G23" s="1178"/>
      <c r="H23" s="1222"/>
      <c r="J23" s="1184"/>
      <c r="K23" s="1184"/>
      <c r="L23" s="1184"/>
      <c r="N23" s="298">
        <f>'DIAG-03'!AQ16</f>
        <v>0</v>
      </c>
      <c r="O23" s="684">
        <f>'OPTI-15'!F23+'OPTI-15'!F33+'OPTI-15'!G33-'OPTI-15'!O33+'OPTI-15'!N34-'OPTI-15'!R33-'OPTI-15'!P33+'OPTI-15'!T33-'OPTI-15'!V33-'OPTI-15'!X33+'OPTI-15'!Y33+N23</f>
        <v>0</v>
      </c>
      <c r="P23" s="1240"/>
      <c r="Q23" s="1241"/>
      <c r="R23" s="1225"/>
      <c r="S23" s="1226"/>
      <c r="U23" s="1184"/>
      <c r="V23" s="1184"/>
      <c r="X23" s="1206"/>
      <c r="Y23" s="1209" t="s">
        <v>549</v>
      </c>
      <c r="Z23" s="1210"/>
    </row>
    <row r="24" spans="1:28" ht="18.75" customHeight="1" x14ac:dyDescent="0.25">
      <c r="A24" s="266"/>
      <c r="B24" s="988" t="str">
        <f>+'MATR-05'!$Q$186</f>
        <v>Adjetivo</v>
      </c>
      <c r="C24" s="988"/>
      <c r="D24" s="988"/>
      <c r="E24" s="274"/>
      <c r="F24" s="1139">
        <f>PEA!E11</f>
        <v>0</v>
      </c>
      <c r="G24" s="1141"/>
      <c r="H24" s="680" t="str">
        <f>PEA!I12</f>
        <v/>
      </c>
      <c r="J24" s="1237" t="str">
        <f>PEA!J17</f>
        <v>0</v>
      </c>
      <c r="K24" s="1237"/>
      <c r="L24" s="683" t="str">
        <f>IF(ISNUMBER(PEA!I17),PEA!I17,"0")</f>
        <v>0</v>
      </c>
      <c r="N24" s="685" t="s">
        <v>555</v>
      </c>
      <c r="O24" s="1200">
        <f>'OPTI-15'!F24-'OPTI-15'!F33-'OPTI-15'!G33-'OPTI-15'!H34-'OPTI-15'!K34-'OPTI-15'!L34+'OPTI-15'!O33-'OPTI-15'!N34-'OPTI-15'!R34-'OPTI-15'!P34+'OPTI-15'!T34-'OPTI-15'!V34-'OPTI-15'!X34+'OPTI-15'!Y34</f>
        <v>0</v>
      </c>
      <c r="P24" s="1200"/>
      <c r="Q24" s="1200"/>
      <c r="R24" s="1227" t="str">
        <f>PEA!M12</f>
        <v/>
      </c>
      <c r="S24" s="1228"/>
      <c r="U24" s="682" t="str">
        <f>PEA!N17</f>
        <v>0</v>
      </c>
      <c r="V24" s="683" t="str">
        <f>IF(ISNUMBER(PEA!M17),PEA!M17,"0")</f>
        <v>0</v>
      </c>
      <c r="X24" s="1206"/>
      <c r="Y24" s="1181"/>
      <c r="Z24" s="1181"/>
    </row>
    <row r="25" spans="1:28" ht="18.75" customHeight="1" x14ac:dyDescent="0.25">
      <c r="A25" s="266"/>
      <c r="B25" s="1138" t="s">
        <v>439</v>
      </c>
      <c r="C25" s="1138"/>
      <c r="D25" s="1138"/>
      <c r="E25" s="274"/>
      <c r="F25" s="1197">
        <f>G22+F24</f>
        <v>0</v>
      </c>
      <c r="G25" s="1199"/>
      <c r="H25" s="681">
        <f>SUM(H22:H24)</f>
        <v>0</v>
      </c>
      <c r="N25" s="676">
        <f>N22+N23</f>
        <v>0</v>
      </c>
      <c r="O25" s="1142">
        <f>SUM(P22+O24)</f>
        <v>0</v>
      </c>
      <c r="P25" s="1143"/>
      <c r="Q25" s="1144"/>
      <c r="R25" s="1182">
        <f>SUM(R22:S24)</f>
        <v>0</v>
      </c>
      <c r="S25" s="1183"/>
      <c r="X25" s="660"/>
      <c r="Y25" s="662"/>
    </row>
    <row r="26" spans="1:28" s="622" customFormat="1" ht="5.25" customHeight="1" x14ac:dyDescent="0.25">
      <c r="A26" s="265"/>
      <c r="B26" s="626"/>
      <c r="C26" s="626"/>
      <c r="D26" s="626"/>
      <c r="E26" s="626"/>
      <c r="F26" s="626"/>
      <c r="G26" s="626"/>
      <c r="H26" s="642"/>
      <c r="I26" s="628"/>
      <c r="J26" s="628"/>
      <c r="K26" s="628"/>
      <c r="L26" s="257"/>
      <c r="M26" s="628"/>
      <c r="N26" s="628"/>
      <c r="O26" s="628"/>
      <c r="P26" s="628"/>
      <c r="Q26" s="628"/>
      <c r="R26" s="628"/>
      <c r="S26" s="628"/>
      <c r="T26" s="628"/>
      <c r="U26" s="628"/>
      <c r="V26" s="628"/>
      <c r="W26" s="628"/>
      <c r="X26" s="642"/>
      <c r="Y26" s="643"/>
      <c r="Z26" s="644"/>
      <c r="AA26" s="644"/>
      <c r="AB26" s="645"/>
    </row>
    <row r="27" spans="1:28" ht="11.25" customHeight="1" x14ac:dyDescent="0.25">
      <c r="A27" s="266"/>
      <c r="C27" s="603"/>
      <c r="F27" s="1202" t="s">
        <v>599</v>
      </c>
      <c r="G27" s="1203"/>
      <c r="H27" s="1203"/>
      <c r="I27" s="1203"/>
      <c r="J27" s="1203"/>
      <c r="K27" s="1203"/>
      <c r="L27" s="1204"/>
      <c r="N27" s="1229" t="s">
        <v>574</v>
      </c>
      <c r="O27" s="1229"/>
      <c r="P27" s="1229"/>
      <c r="Q27" s="1229"/>
      <c r="R27" s="1229"/>
      <c r="S27" s="1229"/>
      <c r="T27" s="1229"/>
      <c r="U27" s="1229"/>
      <c r="V27" s="1229"/>
      <c r="W27" s="1229"/>
      <c r="X27" s="1229"/>
      <c r="Y27" s="1229"/>
      <c r="Z27" s="1229"/>
      <c r="AA27" s="600"/>
      <c r="AB27" s="261"/>
    </row>
    <row r="28" spans="1:28" ht="15.75" customHeight="1" x14ac:dyDescent="0.25">
      <c r="A28" s="266"/>
      <c r="B28" s="1248" t="s">
        <v>77</v>
      </c>
      <c r="C28" s="1248"/>
      <c r="D28" s="1248"/>
      <c r="F28" s="1207" t="s">
        <v>515</v>
      </c>
      <c r="G28" s="1207" t="s">
        <v>554</v>
      </c>
      <c r="H28" s="1138" t="s">
        <v>466</v>
      </c>
      <c r="I28" s="1138"/>
      <c r="J28" s="1230" t="s">
        <v>465</v>
      </c>
      <c r="K28" s="1231"/>
      <c r="L28" s="1232"/>
      <c r="N28" s="1138" t="s">
        <v>551</v>
      </c>
      <c r="O28" s="1138"/>
      <c r="P28" s="1230" t="s">
        <v>553</v>
      </c>
      <c r="Q28" s="1231"/>
      <c r="R28" s="1231"/>
      <c r="S28" s="1232"/>
      <c r="T28" s="1138" t="s">
        <v>577</v>
      </c>
      <c r="U28" s="1138"/>
      <c r="V28" s="1138" t="s">
        <v>559</v>
      </c>
      <c r="W28" s="1138"/>
      <c r="X28" s="1207" t="s">
        <v>576</v>
      </c>
      <c r="Y28" s="1138" t="s">
        <v>638</v>
      </c>
      <c r="Z28" s="1138" t="s">
        <v>578</v>
      </c>
      <c r="AB28" s="261"/>
    </row>
    <row r="29" spans="1:28" ht="16.5" customHeight="1" x14ac:dyDescent="0.25">
      <c r="A29" s="266"/>
      <c r="B29" s="1248"/>
      <c r="C29" s="1248"/>
      <c r="D29" s="1248"/>
      <c r="F29" s="1208"/>
      <c r="G29" s="1208"/>
      <c r="H29" s="1138"/>
      <c r="I29" s="1138"/>
      <c r="J29" s="1233"/>
      <c r="K29" s="1234"/>
      <c r="L29" s="1235"/>
      <c r="N29" s="1138"/>
      <c r="O29" s="1138"/>
      <c r="P29" s="1233"/>
      <c r="Q29" s="1234"/>
      <c r="R29" s="1234"/>
      <c r="S29" s="1235"/>
      <c r="T29" s="1138"/>
      <c r="U29" s="1138"/>
      <c r="V29" s="1138"/>
      <c r="W29" s="1138"/>
      <c r="X29" s="1208"/>
      <c r="Y29" s="1138"/>
      <c r="Z29" s="1138"/>
      <c r="AB29" s="261"/>
    </row>
    <row r="30" spans="1:28" ht="18.75" customHeight="1" x14ac:dyDescent="0.25">
      <c r="A30" s="266"/>
      <c r="B30" s="988" t="s">
        <v>83</v>
      </c>
      <c r="C30" s="988"/>
      <c r="D30" s="988"/>
      <c r="F30" s="685" t="s">
        <v>555</v>
      </c>
      <c r="G30" s="685" t="s">
        <v>555</v>
      </c>
      <c r="H30" s="1185" t="s">
        <v>555</v>
      </c>
      <c r="I30" s="1185"/>
      <c r="J30" s="1246" t="s">
        <v>555</v>
      </c>
      <c r="K30" s="1247"/>
      <c r="L30" s="686" t="s">
        <v>555</v>
      </c>
      <c r="N30" s="1186" t="s">
        <v>555</v>
      </c>
      <c r="O30" s="1186"/>
      <c r="P30" s="1252" t="s">
        <v>555</v>
      </c>
      <c r="Q30" s="1253"/>
      <c r="R30" s="1253"/>
      <c r="S30" s="1254"/>
      <c r="T30" s="1186" t="s">
        <v>555</v>
      </c>
      <c r="U30" s="1186"/>
      <c r="V30" s="1186" t="s">
        <v>555</v>
      </c>
      <c r="W30" s="1186"/>
      <c r="X30" s="632" t="s">
        <v>555</v>
      </c>
      <c r="Y30" s="677" t="s">
        <v>555</v>
      </c>
      <c r="Z30" s="677" t="s">
        <v>555</v>
      </c>
      <c r="AB30" s="261"/>
    </row>
    <row r="31" spans="1:28" s="622" customFormat="1" ht="2.25" customHeight="1" x14ac:dyDescent="0.25">
      <c r="A31" s="621"/>
      <c r="B31" s="649"/>
      <c r="F31" s="687"/>
      <c r="G31" s="687"/>
      <c r="H31" s="687"/>
      <c r="I31" s="687"/>
      <c r="J31" s="687"/>
      <c r="K31" s="687"/>
      <c r="L31" s="687"/>
      <c r="N31" s="646"/>
      <c r="O31" s="624"/>
      <c r="P31" s="624"/>
      <c r="Q31" s="624"/>
      <c r="R31" s="647"/>
      <c r="S31" s="647"/>
      <c r="U31" s="625"/>
      <c r="V31" s="625"/>
      <c r="X31" s="625"/>
      <c r="Y31" s="625"/>
      <c r="Z31" s="625"/>
      <c r="AB31" s="623"/>
    </row>
    <row r="32" spans="1:28" ht="6.75" customHeight="1" x14ac:dyDescent="0.25">
      <c r="A32" s="266"/>
      <c r="B32" s="457"/>
      <c r="F32" s="688"/>
      <c r="G32" s="688"/>
      <c r="H32" s="688"/>
      <c r="I32" s="688"/>
      <c r="J32" s="691" t="s">
        <v>605</v>
      </c>
      <c r="K32" s="691" t="s">
        <v>607</v>
      </c>
      <c r="L32" s="691" t="s">
        <v>609</v>
      </c>
      <c r="N32" s="334" t="s">
        <v>160</v>
      </c>
      <c r="O32" s="334" t="s">
        <v>161</v>
      </c>
      <c r="P32" s="1255" t="s">
        <v>160</v>
      </c>
      <c r="Q32" s="1256"/>
      <c r="R32" s="1236" t="s">
        <v>161</v>
      </c>
      <c r="S32" s="1236"/>
      <c r="U32" s="627"/>
      <c r="V32" s="627"/>
      <c r="X32" s="627"/>
      <c r="Y32" s="627"/>
      <c r="Z32" s="627"/>
      <c r="AB32" s="261"/>
    </row>
    <row r="33" spans="1:28" ht="18.75" customHeight="1" x14ac:dyDescent="0.25">
      <c r="A33" s="266"/>
      <c r="B33" s="988" t="s">
        <v>160</v>
      </c>
      <c r="C33" s="988"/>
      <c r="D33" s="988"/>
      <c r="F33" s="684">
        <f>'TRPA-07'!P154</f>
        <v>0</v>
      </c>
      <c r="G33" s="689"/>
      <c r="H33" s="1185" t="s">
        <v>555</v>
      </c>
      <c r="I33" s="1185"/>
      <c r="J33" s="1246" t="s">
        <v>555</v>
      </c>
      <c r="K33" s="1247"/>
      <c r="L33" s="685" t="s">
        <v>555</v>
      </c>
      <c r="N33" s="684">
        <f>'TRPA-07'!F152</f>
        <v>0</v>
      </c>
      <c r="O33" s="684">
        <f>'TRPA-07'!J152</f>
        <v>0</v>
      </c>
      <c r="P33" s="1145">
        <f>'TRPA-07'!F151</f>
        <v>0</v>
      </c>
      <c r="Q33" s="1147"/>
      <c r="R33" s="1145">
        <f>'TRPA-07'!J151</f>
        <v>0</v>
      </c>
      <c r="S33" s="1147"/>
      <c r="T33" s="1200">
        <f>'CONT-10'!$T$513</f>
        <v>0</v>
      </c>
      <c r="U33" s="1200"/>
      <c r="V33" s="1200">
        <f>'CONT-10'!$H$513</f>
        <v>0</v>
      </c>
      <c r="W33" s="1200"/>
      <c r="X33" s="684">
        <f>'SUPR-12'!J151</f>
        <v>0</v>
      </c>
      <c r="Y33" s="684">
        <f>+'CREA-13'!E512</f>
        <v>0</v>
      </c>
      <c r="Z33" s="684">
        <f>'DESV-14'!I126+'DESV-14'!M126+'DESV-14'!Q126+'DESV-14'!V126+'DESV-14'!AI126</f>
        <v>0</v>
      </c>
      <c r="AB33" s="261"/>
    </row>
    <row r="34" spans="1:28" ht="18.75" customHeight="1" x14ac:dyDescent="0.25">
      <c r="A34" s="266"/>
      <c r="B34" s="988" t="s">
        <v>161</v>
      </c>
      <c r="C34" s="988"/>
      <c r="D34" s="988"/>
      <c r="F34" s="685" t="s">
        <v>555</v>
      </c>
      <c r="G34" s="685" t="s">
        <v>555</v>
      </c>
      <c r="H34" s="1200">
        <f>'CONT-10'!R517</f>
        <v>0</v>
      </c>
      <c r="I34" s="1200"/>
      <c r="J34" s="684">
        <f>'TRPA-07'!P156</f>
        <v>0</v>
      </c>
      <c r="K34" s="684">
        <f>COUNTIF('REG. SERV-17'!AD14:AD32,"TRASPASO A OTRA INSTITUCIÓN")</f>
        <v>0</v>
      </c>
      <c r="L34" s="684">
        <f>COUNTIF('REG. SERV-17'!AD14:AD32,"SUPRESIÓN PEA")</f>
        <v>0</v>
      </c>
      <c r="N34" s="684">
        <f>'TRPA-07'!H152</f>
        <v>0</v>
      </c>
      <c r="O34" s="684">
        <f>'TRPA-07'!L152</f>
        <v>0</v>
      </c>
      <c r="P34" s="1145">
        <f>'TRPA-07'!H151</f>
        <v>0</v>
      </c>
      <c r="Q34" s="1147"/>
      <c r="R34" s="1145">
        <f>'TRPA-07'!L151</f>
        <v>0</v>
      </c>
      <c r="S34" s="1147"/>
      <c r="T34" s="1200">
        <f>'CONT-10'!$N$513</f>
        <v>0</v>
      </c>
      <c r="U34" s="1200"/>
      <c r="V34" s="1200">
        <f>'CONT-10'!$J$513</f>
        <v>0</v>
      </c>
      <c r="W34" s="1200"/>
      <c r="X34" s="684">
        <f>'SUPR-12'!L151</f>
        <v>0</v>
      </c>
      <c r="Y34" s="684">
        <f>+'CREA-13'!G512</f>
        <v>0</v>
      </c>
      <c r="Z34" s="684">
        <f>'DESV-14'!K126+'DESV-14'!O126+'DESV-14'!T126+'DESV-14'!X126+'DESV-14'!AN126</f>
        <v>0</v>
      </c>
      <c r="AB34" s="261"/>
    </row>
    <row r="35" spans="1:28" ht="15" customHeight="1" x14ac:dyDescent="0.25">
      <c r="A35" s="266"/>
      <c r="B35" s="1189" t="s">
        <v>603</v>
      </c>
      <c r="C35" s="1189"/>
      <c r="D35" s="1189"/>
      <c r="F35" s="690">
        <f>SUM(F33)</f>
        <v>0</v>
      </c>
      <c r="G35" s="690">
        <f>SUM(G33)</f>
        <v>0</v>
      </c>
      <c r="H35" s="1201">
        <f>SUM(H34)</f>
        <v>0</v>
      </c>
      <c r="I35" s="1201"/>
      <c r="J35" s="690">
        <f>SUM(J34)</f>
        <v>0</v>
      </c>
      <c r="K35" s="690">
        <f>SUM(K34)</f>
        <v>0</v>
      </c>
      <c r="L35" s="690">
        <f>SUM(L34)</f>
        <v>0</v>
      </c>
      <c r="N35" s="1201">
        <f>SUM(N33:O34)</f>
        <v>0</v>
      </c>
      <c r="O35" s="1201"/>
      <c r="P35" s="1249">
        <f>SUM(P33:S34)</f>
        <v>0</v>
      </c>
      <c r="Q35" s="1250"/>
      <c r="R35" s="1250"/>
      <c r="S35" s="1251"/>
      <c r="T35" s="1201">
        <f>SUM(T33:U34)</f>
        <v>0</v>
      </c>
      <c r="U35" s="1201"/>
      <c r="V35" s="1201">
        <f>SUM(V33:W34)</f>
        <v>0</v>
      </c>
      <c r="W35" s="1201"/>
      <c r="X35" s="690">
        <f>SUM(X33:X34)</f>
        <v>0</v>
      </c>
      <c r="Y35" s="690">
        <f>SUM(Y33:Y34)</f>
        <v>0</v>
      </c>
      <c r="Z35" s="690">
        <f>SUM(Z33:Z34)</f>
        <v>0</v>
      </c>
      <c r="AB35" s="261"/>
    </row>
    <row r="36" spans="1:28" ht="6" customHeight="1" x14ac:dyDescent="0.25">
      <c r="A36" s="266"/>
      <c r="B36" s="457"/>
      <c r="C36" s="457"/>
      <c r="D36" s="457"/>
      <c r="E36" s="457"/>
      <c r="F36" s="457"/>
      <c r="G36" s="457"/>
      <c r="H36" s="457"/>
      <c r="I36" s="457"/>
      <c r="J36" s="457"/>
      <c r="K36" s="457"/>
      <c r="V36" s="457"/>
      <c r="W36" s="457"/>
      <c r="X36" s="457"/>
      <c r="Y36" s="457"/>
      <c r="Z36" s="457"/>
      <c r="AA36" s="457"/>
      <c r="AB36" s="261"/>
    </row>
    <row r="37" spans="1:28" s="673" customFormat="1" ht="19.5" customHeight="1" x14ac:dyDescent="0.25">
      <c r="A37" s="266"/>
      <c r="B37" s="1134" t="s">
        <v>112</v>
      </c>
      <c r="C37" s="1134"/>
      <c r="D37" s="1134"/>
      <c r="E37" s="1134"/>
      <c r="F37" s="1134"/>
      <c r="G37" s="1134"/>
      <c r="H37" s="1134"/>
      <c r="I37" s="1134"/>
      <c r="J37" s="1134"/>
      <c r="K37" s="1134"/>
      <c r="L37" s="1134"/>
      <c r="M37" s="1134"/>
      <c r="N37" s="1134"/>
      <c r="O37" s="1134"/>
      <c r="P37" s="1134"/>
      <c r="Q37" s="1134"/>
      <c r="R37" s="1134"/>
      <c r="S37" s="1134"/>
      <c r="T37" s="1134"/>
      <c r="U37" s="1134"/>
      <c r="V37" s="1134"/>
      <c r="W37" s="1134"/>
      <c r="X37" s="1134"/>
      <c r="Y37" s="1134"/>
      <c r="Z37" s="1134"/>
      <c r="AA37" s="457"/>
      <c r="AB37" s="261"/>
    </row>
    <row r="38" spans="1:28" s="673" customFormat="1" ht="19.5" customHeight="1" x14ac:dyDescent="0.25">
      <c r="A38" s="266"/>
      <c r="B38" s="1191" t="s">
        <v>17</v>
      </c>
      <c r="C38" s="1192"/>
      <c r="D38" s="1192"/>
      <c r="E38" s="1193"/>
      <c r="F38" s="1243" t="s">
        <v>76</v>
      </c>
      <c r="G38" s="1244"/>
      <c r="H38" s="1244"/>
      <c r="I38" s="1244"/>
      <c r="J38" s="1244"/>
      <c r="K38" s="1245"/>
      <c r="L38" s="1243" t="s">
        <v>75</v>
      </c>
      <c r="M38" s="1244"/>
      <c r="N38" s="1244"/>
      <c r="O38" s="1244"/>
      <c r="P38" s="1244"/>
      <c r="Q38" s="1244"/>
      <c r="R38" s="1244"/>
      <c r="S38" s="1244"/>
      <c r="T38" s="1245"/>
      <c r="U38" s="1135" t="s">
        <v>73</v>
      </c>
      <c r="V38" s="1135"/>
      <c r="W38" s="1135"/>
      <c r="X38" s="1135"/>
      <c r="Y38" s="1135"/>
      <c r="Z38" s="1135"/>
      <c r="AA38" s="457"/>
      <c r="AB38" s="261"/>
    </row>
    <row r="39" spans="1:28" s="673" customFormat="1" ht="18.75" customHeight="1" x14ac:dyDescent="0.25">
      <c r="A39" s="266"/>
      <c r="B39" s="1173" t="str">
        <f>+'MATR-05'!$B$184</f>
        <v>Nivel Jerárquico Superior</v>
      </c>
      <c r="C39" s="1174"/>
      <c r="D39" s="1174"/>
      <c r="E39" s="1175"/>
      <c r="F39" s="1139">
        <f>+'MATR-05'!$F$184</f>
        <v>0</v>
      </c>
      <c r="G39" s="1140"/>
      <c r="H39" s="1140"/>
      <c r="I39" s="1140"/>
      <c r="J39" s="1140"/>
      <c r="K39" s="1141"/>
      <c r="L39" s="1145">
        <f>+'MATR-05'!$I$184</f>
        <v>0</v>
      </c>
      <c r="M39" s="1146"/>
      <c r="N39" s="1146"/>
      <c r="O39" s="1146"/>
      <c r="P39" s="1146"/>
      <c r="Q39" s="1146"/>
      <c r="R39" s="1146"/>
      <c r="S39" s="1146"/>
      <c r="T39" s="1147"/>
      <c r="U39" s="1176">
        <f t="shared" ref="U39:U44" si="0">+IF((L39-F39)&lt;0,(L39-F39)*-1,(L39-F39))</f>
        <v>0</v>
      </c>
      <c r="V39" s="1176"/>
      <c r="W39" s="1176"/>
      <c r="X39" s="1170" t="str">
        <f t="shared" ref="X39:X44" si="1">+IF((L39-F39)=0," ",IF((L39-F39)&lt;-1,"Servidores excedentes",IF((L39-F39)=1,"Servidor requerido",IF((L39-F39)=-1,"Servidor excedente",IF((L39-F39)&gt;1,"Servidores requeridos","")))))</f>
        <v xml:space="preserve"> </v>
      </c>
      <c r="Y39" s="1170"/>
      <c r="Z39" s="1170"/>
      <c r="AA39" s="457"/>
      <c r="AB39" s="261"/>
    </row>
    <row r="40" spans="1:28" s="673" customFormat="1" ht="18.75" customHeight="1" x14ac:dyDescent="0.25">
      <c r="A40" s="266"/>
      <c r="B40" s="1173" t="str">
        <f>+'MATR-05'!$B$185</f>
        <v>Ejecución y coordinación de procesos</v>
      </c>
      <c r="C40" s="1174"/>
      <c r="D40" s="1174"/>
      <c r="E40" s="1175"/>
      <c r="F40" s="1139">
        <f>+'MATR-05'!$F$185</f>
        <v>0</v>
      </c>
      <c r="G40" s="1140"/>
      <c r="H40" s="1140"/>
      <c r="I40" s="1140"/>
      <c r="J40" s="1140"/>
      <c r="K40" s="1141"/>
      <c r="L40" s="1145">
        <f>+'MATR-05'!$I$185</f>
        <v>0</v>
      </c>
      <c r="M40" s="1146"/>
      <c r="N40" s="1146"/>
      <c r="O40" s="1146"/>
      <c r="P40" s="1146"/>
      <c r="Q40" s="1146"/>
      <c r="R40" s="1146"/>
      <c r="S40" s="1146"/>
      <c r="T40" s="1147"/>
      <c r="U40" s="1172">
        <f t="shared" si="0"/>
        <v>0</v>
      </c>
      <c r="V40" s="1172"/>
      <c r="W40" s="1172"/>
      <c r="X40" s="1170" t="str">
        <f t="shared" si="1"/>
        <v xml:space="preserve"> </v>
      </c>
      <c r="Y40" s="1170"/>
      <c r="Z40" s="1170"/>
      <c r="AA40" s="457"/>
      <c r="AB40" s="261"/>
    </row>
    <row r="41" spans="1:28" s="673" customFormat="1" ht="18.75" customHeight="1" x14ac:dyDescent="0.25">
      <c r="A41" s="266"/>
      <c r="B41" s="1173" t="str">
        <f>+'MATR-05'!$B$186</f>
        <v xml:space="preserve">Ejecución de procesos  </v>
      </c>
      <c r="C41" s="1174"/>
      <c r="D41" s="1174"/>
      <c r="E41" s="1175"/>
      <c r="F41" s="1139">
        <f>+'MATR-05'!$F$186</f>
        <v>0</v>
      </c>
      <c r="G41" s="1140"/>
      <c r="H41" s="1140"/>
      <c r="I41" s="1140"/>
      <c r="J41" s="1140"/>
      <c r="K41" s="1141"/>
      <c r="L41" s="1145">
        <f>+'MATR-05'!$I$186</f>
        <v>0</v>
      </c>
      <c r="M41" s="1146"/>
      <c r="N41" s="1146"/>
      <c r="O41" s="1146"/>
      <c r="P41" s="1146"/>
      <c r="Q41" s="1146"/>
      <c r="R41" s="1146"/>
      <c r="S41" s="1146"/>
      <c r="T41" s="1147"/>
      <c r="U41" s="1172">
        <f t="shared" si="0"/>
        <v>0</v>
      </c>
      <c r="V41" s="1172"/>
      <c r="W41" s="1172"/>
      <c r="X41" s="1170" t="str">
        <f t="shared" si="1"/>
        <v xml:space="preserve"> </v>
      </c>
      <c r="Y41" s="1170"/>
      <c r="Z41" s="1170"/>
      <c r="AA41" s="457"/>
      <c r="AB41" s="261"/>
    </row>
    <row r="42" spans="1:28" s="673" customFormat="1" ht="18.75" customHeight="1" x14ac:dyDescent="0.25">
      <c r="A42" s="266"/>
      <c r="B42" s="1173" t="str">
        <f>+'MATR-05'!$B$187</f>
        <v>Ejecución de procesos de apoyo</v>
      </c>
      <c r="C42" s="1174"/>
      <c r="D42" s="1174"/>
      <c r="E42" s="1175"/>
      <c r="F42" s="1139">
        <f>+'MATR-05'!$F$187</f>
        <v>0</v>
      </c>
      <c r="G42" s="1140"/>
      <c r="H42" s="1140"/>
      <c r="I42" s="1140"/>
      <c r="J42" s="1140"/>
      <c r="K42" s="1141"/>
      <c r="L42" s="1145">
        <f>+'MATR-05'!$I$187</f>
        <v>0</v>
      </c>
      <c r="M42" s="1146"/>
      <c r="N42" s="1146"/>
      <c r="O42" s="1146"/>
      <c r="P42" s="1146"/>
      <c r="Q42" s="1146"/>
      <c r="R42" s="1146"/>
      <c r="S42" s="1146"/>
      <c r="T42" s="1147"/>
      <c r="U42" s="1172">
        <f t="shared" si="0"/>
        <v>0</v>
      </c>
      <c r="V42" s="1172"/>
      <c r="W42" s="1172"/>
      <c r="X42" s="1170" t="str">
        <f t="shared" si="1"/>
        <v xml:space="preserve"> </v>
      </c>
      <c r="Y42" s="1170"/>
      <c r="Z42" s="1170"/>
      <c r="AA42" s="457"/>
      <c r="AB42" s="261"/>
    </row>
    <row r="43" spans="1:28" s="673" customFormat="1" ht="18.75" customHeight="1" x14ac:dyDescent="0.25">
      <c r="A43" s="266"/>
      <c r="B43" s="1173" t="str">
        <f>+'MATR-05'!$B$188</f>
        <v>Administrativo</v>
      </c>
      <c r="C43" s="1174"/>
      <c r="D43" s="1174"/>
      <c r="E43" s="1175"/>
      <c r="F43" s="1139">
        <f>+'MATR-05'!$F$188</f>
        <v>0</v>
      </c>
      <c r="G43" s="1140"/>
      <c r="H43" s="1140"/>
      <c r="I43" s="1140"/>
      <c r="J43" s="1140"/>
      <c r="K43" s="1141"/>
      <c r="L43" s="1145">
        <f>+'MATR-05'!$I$188</f>
        <v>0</v>
      </c>
      <c r="M43" s="1146"/>
      <c r="N43" s="1146"/>
      <c r="O43" s="1146"/>
      <c r="P43" s="1146"/>
      <c r="Q43" s="1146"/>
      <c r="R43" s="1146"/>
      <c r="S43" s="1146"/>
      <c r="T43" s="1147"/>
      <c r="U43" s="1172">
        <f t="shared" si="0"/>
        <v>0</v>
      </c>
      <c r="V43" s="1172"/>
      <c r="W43" s="1172"/>
      <c r="X43" s="1170" t="str">
        <f t="shared" si="1"/>
        <v xml:space="preserve"> </v>
      </c>
      <c r="Y43" s="1170"/>
      <c r="Z43" s="1170"/>
      <c r="AA43" s="457"/>
      <c r="AB43" s="261"/>
    </row>
    <row r="44" spans="1:28" s="673" customFormat="1" ht="18.75" customHeight="1" x14ac:dyDescent="0.25">
      <c r="A44" s="266"/>
      <c r="B44" s="1173" t="str">
        <f>+'MATR-05'!$B$190</f>
        <v>Servicios</v>
      </c>
      <c r="C44" s="1174"/>
      <c r="D44" s="1174"/>
      <c r="E44" s="1175"/>
      <c r="F44" s="1139">
        <f>+'MATR-05'!$F$190</f>
        <v>0</v>
      </c>
      <c r="G44" s="1140"/>
      <c r="H44" s="1140"/>
      <c r="I44" s="1140"/>
      <c r="J44" s="1140"/>
      <c r="K44" s="1141"/>
      <c r="L44" s="1145">
        <f>+'MATR-05'!$I$190</f>
        <v>0</v>
      </c>
      <c r="M44" s="1146"/>
      <c r="N44" s="1146"/>
      <c r="O44" s="1146"/>
      <c r="P44" s="1146"/>
      <c r="Q44" s="1146"/>
      <c r="R44" s="1146"/>
      <c r="S44" s="1146"/>
      <c r="T44" s="1147"/>
      <c r="U44" s="1172">
        <f t="shared" si="0"/>
        <v>0</v>
      </c>
      <c r="V44" s="1172"/>
      <c r="W44" s="1172"/>
      <c r="X44" s="1170" t="str">
        <f t="shared" si="1"/>
        <v xml:space="preserve"> </v>
      </c>
      <c r="Y44" s="1170"/>
      <c r="Z44" s="1170"/>
      <c r="AA44" s="457"/>
      <c r="AB44" s="261"/>
    </row>
    <row r="45" spans="1:28" s="673" customFormat="1" ht="15" customHeight="1" x14ac:dyDescent="0.25">
      <c r="A45" s="266"/>
      <c r="B45" s="1194" t="s">
        <v>78</v>
      </c>
      <c r="C45" s="1195"/>
      <c r="D45" s="1195"/>
      <c r="E45" s="1196"/>
      <c r="F45" s="1197">
        <f>SUM(F39:K44)</f>
        <v>0</v>
      </c>
      <c r="G45" s="1198"/>
      <c r="H45" s="1198"/>
      <c r="I45" s="1198"/>
      <c r="J45" s="1198"/>
      <c r="K45" s="1199"/>
      <c r="L45" s="1142">
        <f>SUM(L39:T44)</f>
        <v>0</v>
      </c>
      <c r="M45" s="1143"/>
      <c r="N45" s="1143"/>
      <c r="O45" s="1143"/>
      <c r="P45" s="1143"/>
      <c r="Q45" s="1143"/>
      <c r="R45" s="1143"/>
      <c r="S45" s="1143"/>
      <c r="T45" s="1144"/>
      <c r="U45" s="1171">
        <f>+IF((L45-F45)&lt;0,(L45-F45)*-1,(L45-F45))</f>
        <v>0</v>
      </c>
      <c r="V45" s="1171"/>
      <c r="W45" s="1171"/>
      <c r="X45" s="1171" t="str">
        <f>+IF((L45-F45)=0," ",IF((L45-F45)&lt;-1,"Servidores excedentes",IF((L45-F45)=1,"Servidor requerido",IF((L45-F45)=-1,"Servidor excedente",IF((L45-F45)&gt;1,"Servidores requeridos","")))))</f>
        <v xml:space="preserve"> </v>
      </c>
      <c r="Y45" s="1171"/>
      <c r="Z45" s="1171"/>
      <c r="AA45" s="457"/>
      <c r="AB45" s="261"/>
    </row>
    <row r="46" spans="1:28" ht="6" customHeight="1" x14ac:dyDescent="0.25">
      <c r="A46" s="266"/>
      <c r="B46" s="265"/>
      <c r="C46" s="265"/>
      <c r="D46" s="265"/>
      <c r="E46" s="265"/>
      <c r="F46" s="265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1"/>
    </row>
    <row r="47" spans="1:28" ht="18" customHeight="1" x14ac:dyDescent="0.25">
      <c r="A47" s="266"/>
      <c r="B47" s="1190" t="s">
        <v>369</v>
      </c>
      <c r="C47" s="1190"/>
      <c r="D47" s="1190"/>
      <c r="E47" s="1190"/>
      <c r="F47" s="1190"/>
      <c r="G47" s="1190"/>
      <c r="H47" s="1190"/>
      <c r="I47" s="1190"/>
      <c r="J47" s="1190"/>
      <c r="K47" s="1190"/>
      <c r="L47" s="1190"/>
      <c r="M47" s="1190"/>
      <c r="N47" s="1190"/>
      <c r="O47" s="1190"/>
      <c r="P47" s="1190"/>
      <c r="Q47" s="1190"/>
      <c r="R47" s="1190"/>
      <c r="S47" s="1190"/>
      <c r="T47" s="1190"/>
      <c r="U47" s="1190"/>
      <c r="V47" s="1190"/>
      <c r="W47" s="1190"/>
      <c r="X47" s="1190"/>
      <c r="Y47" s="1190"/>
      <c r="Z47" s="1190"/>
      <c r="AA47" s="457"/>
      <c r="AB47" s="261"/>
    </row>
    <row r="48" spans="1:28" ht="22.5" customHeight="1" x14ac:dyDescent="0.25">
      <c r="A48" s="266"/>
      <c r="B48" s="1191" t="s">
        <v>146</v>
      </c>
      <c r="C48" s="1192"/>
      <c r="D48" s="1192"/>
      <c r="E48" s="1192"/>
      <c r="F48" s="1192"/>
      <c r="G48" s="1192"/>
      <c r="H48" s="1192"/>
      <c r="I48" s="1192"/>
      <c r="J48" s="1192"/>
      <c r="K48" s="1192"/>
      <c r="L48" s="1192"/>
      <c r="M48" s="1192"/>
      <c r="N48" s="1192"/>
      <c r="O48" s="1192"/>
      <c r="P48" s="1192"/>
      <c r="Q48" s="1192"/>
      <c r="R48" s="1192"/>
      <c r="S48" s="1192"/>
      <c r="T48" s="1192"/>
      <c r="U48" s="1192"/>
      <c r="V48" s="1193"/>
      <c r="W48" s="1138" t="s">
        <v>126</v>
      </c>
      <c r="X48" s="1138"/>
      <c r="Y48" s="1138"/>
      <c r="Z48" s="1138"/>
      <c r="AA48" s="457"/>
      <c r="AB48" s="261"/>
    </row>
    <row r="49" spans="1:28" ht="18.75" hidden="1" customHeight="1" x14ac:dyDescent="0.25">
      <c r="A49" s="266"/>
      <c r="B49" s="1187" t="s">
        <v>138</v>
      </c>
      <c r="C49" s="1187"/>
      <c r="D49" s="1187"/>
      <c r="E49" s="1187"/>
      <c r="F49" s="1187"/>
      <c r="G49" s="1187"/>
      <c r="H49" s="1187"/>
      <c r="I49" s="1187"/>
      <c r="J49" s="1187"/>
      <c r="K49" s="1187"/>
      <c r="L49" s="1187"/>
      <c r="M49" s="1187"/>
      <c r="N49" s="1187"/>
      <c r="O49" s="1187"/>
      <c r="P49" s="1187"/>
      <c r="Q49" s="1187"/>
      <c r="R49" s="1187"/>
      <c r="S49" s="1187"/>
      <c r="T49" s="1187"/>
      <c r="U49" s="1187"/>
      <c r="V49" s="1187"/>
      <c r="W49" s="616"/>
      <c r="X49" s="1188">
        <v>0</v>
      </c>
      <c r="Y49" s="1188"/>
      <c r="Z49" s="1189"/>
      <c r="AA49" s="1189"/>
      <c r="AB49" s="261"/>
    </row>
    <row r="50" spans="1:28" ht="18.75" customHeight="1" x14ac:dyDescent="0.25">
      <c r="A50" s="266"/>
      <c r="B50" s="1128" t="s">
        <v>507</v>
      </c>
      <c r="C50" s="1129"/>
      <c r="D50" s="1129"/>
      <c r="E50" s="1129"/>
      <c r="F50" s="1129"/>
      <c r="G50" s="1129"/>
      <c r="H50" s="1129"/>
      <c r="I50" s="1129"/>
      <c r="J50" s="1129"/>
      <c r="K50" s="1129"/>
      <c r="L50" s="1129"/>
      <c r="M50" s="1129"/>
      <c r="N50" s="1129"/>
      <c r="O50" s="1129"/>
      <c r="P50" s="1129"/>
      <c r="Q50" s="1129"/>
      <c r="R50" s="1129"/>
      <c r="S50" s="1129"/>
      <c r="T50" s="1129"/>
      <c r="U50" s="1129"/>
      <c r="V50" s="1130"/>
      <c r="W50" s="1201">
        <f>+'TRPA-07'!$P$153</f>
        <v>0</v>
      </c>
      <c r="X50" s="1201"/>
      <c r="Y50" s="1201"/>
      <c r="Z50" s="1201"/>
      <c r="AA50" s="457"/>
      <c r="AB50" s="261"/>
    </row>
    <row r="51" spans="1:28" ht="18.75" customHeight="1" x14ac:dyDescent="0.25">
      <c r="A51" s="266"/>
      <c r="B51" s="1128" t="s">
        <v>508</v>
      </c>
      <c r="C51" s="1129"/>
      <c r="D51" s="1129"/>
      <c r="E51" s="1129"/>
      <c r="F51" s="1129"/>
      <c r="G51" s="1129"/>
      <c r="H51" s="1129"/>
      <c r="I51" s="1129"/>
      <c r="J51" s="1129"/>
      <c r="K51" s="1129"/>
      <c r="L51" s="1129"/>
      <c r="M51" s="1129"/>
      <c r="N51" s="1129"/>
      <c r="O51" s="1129"/>
      <c r="P51" s="1129"/>
      <c r="Q51" s="1129"/>
      <c r="R51" s="1129"/>
      <c r="S51" s="1129"/>
      <c r="T51" s="1129"/>
      <c r="U51" s="1129"/>
      <c r="V51" s="1130"/>
      <c r="W51" s="1201">
        <f>+'TRPA-07'!$P$154</f>
        <v>0</v>
      </c>
      <c r="X51" s="1201"/>
      <c r="Y51" s="1201"/>
      <c r="Z51" s="1201"/>
      <c r="AA51" s="457"/>
      <c r="AB51" s="261"/>
    </row>
    <row r="52" spans="1:28" ht="18.75" customHeight="1" x14ac:dyDescent="0.25">
      <c r="A52" s="266"/>
      <c r="B52" s="1128" t="s">
        <v>509</v>
      </c>
      <c r="C52" s="1129"/>
      <c r="D52" s="1129"/>
      <c r="E52" s="1129"/>
      <c r="F52" s="1129"/>
      <c r="G52" s="1129"/>
      <c r="H52" s="1129"/>
      <c r="I52" s="1129"/>
      <c r="J52" s="1129"/>
      <c r="K52" s="1129"/>
      <c r="L52" s="1129"/>
      <c r="M52" s="1129"/>
      <c r="N52" s="1129"/>
      <c r="O52" s="1129"/>
      <c r="P52" s="1129"/>
      <c r="Q52" s="1129"/>
      <c r="R52" s="1129"/>
      <c r="S52" s="1129"/>
      <c r="T52" s="1129"/>
      <c r="U52" s="1129"/>
      <c r="V52" s="1130"/>
      <c r="W52" s="1201">
        <f>+'TRPA-07'!$P$155</f>
        <v>0</v>
      </c>
      <c r="X52" s="1201"/>
      <c r="Y52" s="1201"/>
      <c r="Z52" s="1201"/>
      <c r="AA52" s="457"/>
      <c r="AB52" s="261"/>
    </row>
    <row r="53" spans="1:28" ht="18.75" hidden="1" customHeight="1" x14ac:dyDescent="0.25">
      <c r="A53" s="266"/>
      <c r="B53" s="1128" t="s">
        <v>147</v>
      </c>
      <c r="C53" s="1129"/>
      <c r="D53" s="1129"/>
      <c r="E53" s="1129"/>
      <c r="F53" s="1129"/>
      <c r="G53" s="1129"/>
      <c r="H53" s="1129"/>
      <c r="I53" s="1129"/>
      <c r="J53" s="1129"/>
      <c r="K53" s="1129"/>
      <c r="L53" s="1129"/>
      <c r="M53" s="1129"/>
      <c r="N53" s="1129"/>
      <c r="O53" s="1129"/>
      <c r="P53" s="1129"/>
      <c r="Q53" s="1129"/>
      <c r="R53" s="1129"/>
      <c r="S53" s="1129"/>
      <c r="T53" s="1129"/>
      <c r="U53" s="1129"/>
      <c r="V53" s="1130"/>
      <c r="W53" s="1201"/>
      <c r="X53" s="1201"/>
      <c r="Y53" s="1201"/>
      <c r="Z53" s="1201"/>
      <c r="AA53" s="457"/>
      <c r="AB53" s="261"/>
    </row>
    <row r="54" spans="1:28" ht="18.75" customHeight="1" x14ac:dyDescent="0.25">
      <c r="A54" s="266"/>
      <c r="B54" s="1128" t="s">
        <v>510</v>
      </c>
      <c r="C54" s="1129"/>
      <c r="D54" s="1129"/>
      <c r="E54" s="1129"/>
      <c r="F54" s="1129"/>
      <c r="G54" s="1129"/>
      <c r="H54" s="1129"/>
      <c r="I54" s="1129"/>
      <c r="J54" s="1129"/>
      <c r="K54" s="1129"/>
      <c r="L54" s="1129"/>
      <c r="M54" s="1129"/>
      <c r="N54" s="1129"/>
      <c r="O54" s="1129"/>
      <c r="P54" s="1129"/>
      <c r="Q54" s="1129"/>
      <c r="R54" s="1129"/>
      <c r="S54" s="1129"/>
      <c r="T54" s="1129"/>
      <c r="U54" s="1129"/>
      <c r="V54" s="1130"/>
      <c r="W54" s="1201">
        <f>+'TRPA-07'!$P$156</f>
        <v>0</v>
      </c>
      <c r="X54" s="1201"/>
      <c r="Y54" s="1201"/>
      <c r="Z54" s="1201"/>
      <c r="AA54" s="457"/>
      <c r="AB54" s="261"/>
    </row>
    <row r="55" spans="1:28" ht="18.75" customHeight="1" x14ac:dyDescent="0.25">
      <c r="A55" s="266"/>
      <c r="B55" s="1128" t="s">
        <v>139</v>
      </c>
      <c r="C55" s="1129"/>
      <c r="D55" s="1129"/>
      <c r="E55" s="1129"/>
      <c r="F55" s="1129"/>
      <c r="G55" s="1129"/>
      <c r="H55" s="1129"/>
      <c r="I55" s="1129"/>
      <c r="J55" s="1129"/>
      <c r="K55" s="1129"/>
      <c r="L55" s="1129"/>
      <c r="M55" s="1129"/>
      <c r="N55" s="1129"/>
      <c r="O55" s="1129"/>
      <c r="P55" s="1129"/>
      <c r="Q55" s="1129"/>
      <c r="R55" s="1129"/>
      <c r="S55" s="1129"/>
      <c r="T55" s="1129"/>
      <c r="U55" s="1129"/>
      <c r="V55" s="1130"/>
      <c r="W55" s="1201">
        <f>SUM(W56:Z59)</f>
        <v>0</v>
      </c>
      <c r="X55" s="1201"/>
      <c r="Y55" s="1201"/>
      <c r="Z55" s="1201"/>
      <c r="AA55" s="457"/>
      <c r="AB55" s="261"/>
    </row>
    <row r="56" spans="1:28" ht="18.75" customHeight="1" x14ac:dyDescent="0.25">
      <c r="A56" s="266"/>
      <c r="B56" s="1131" t="s">
        <v>606</v>
      </c>
      <c r="C56" s="1132"/>
      <c r="D56" s="1132"/>
      <c r="E56" s="1132"/>
      <c r="F56" s="1132"/>
      <c r="G56" s="1132"/>
      <c r="H56" s="1132"/>
      <c r="I56" s="1132"/>
      <c r="J56" s="1132"/>
      <c r="K56" s="1132"/>
      <c r="L56" s="1132"/>
      <c r="M56" s="1132"/>
      <c r="N56" s="1132"/>
      <c r="O56" s="1132"/>
      <c r="P56" s="1132"/>
      <c r="Q56" s="1132"/>
      <c r="R56" s="1132"/>
      <c r="S56" s="1132"/>
      <c r="T56" s="1132"/>
      <c r="U56" s="1132"/>
      <c r="V56" s="1133"/>
      <c r="W56" s="1200">
        <f>+'CONT-10'!$R$514</f>
        <v>0</v>
      </c>
      <c r="X56" s="1200"/>
      <c r="Y56" s="1200"/>
      <c r="Z56" s="1200"/>
      <c r="AA56" s="457"/>
      <c r="AB56" s="261"/>
    </row>
    <row r="57" spans="1:28" ht="18.75" customHeight="1" x14ac:dyDescent="0.25">
      <c r="A57" s="266"/>
      <c r="B57" s="1131" t="s">
        <v>333</v>
      </c>
      <c r="C57" s="1132"/>
      <c r="D57" s="1132"/>
      <c r="E57" s="1132"/>
      <c r="F57" s="1132"/>
      <c r="G57" s="1132"/>
      <c r="H57" s="1132"/>
      <c r="I57" s="1132"/>
      <c r="J57" s="1132"/>
      <c r="K57" s="1132"/>
      <c r="L57" s="1132"/>
      <c r="M57" s="1132"/>
      <c r="N57" s="1132"/>
      <c r="O57" s="1132"/>
      <c r="P57" s="1132"/>
      <c r="Q57" s="1132"/>
      <c r="R57" s="1132"/>
      <c r="S57" s="1132"/>
      <c r="T57" s="1132"/>
      <c r="U57" s="1132"/>
      <c r="V57" s="1133"/>
      <c r="W57" s="1200">
        <f>+'CONT-10'!$R$515</f>
        <v>0</v>
      </c>
      <c r="X57" s="1200"/>
      <c r="Y57" s="1200"/>
      <c r="Z57" s="1200"/>
      <c r="AA57" s="457"/>
      <c r="AB57" s="261"/>
    </row>
    <row r="58" spans="1:28" ht="18.75" customHeight="1" x14ac:dyDescent="0.25">
      <c r="A58" s="266"/>
      <c r="B58" s="1131" t="s">
        <v>471</v>
      </c>
      <c r="C58" s="1132"/>
      <c r="D58" s="1132"/>
      <c r="E58" s="1132"/>
      <c r="F58" s="1132"/>
      <c r="G58" s="1132"/>
      <c r="H58" s="1132"/>
      <c r="I58" s="1132"/>
      <c r="J58" s="1132"/>
      <c r="K58" s="1132"/>
      <c r="L58" s="1132"/>
      <c r="M58" s="1132"/>
      <c r="N58" s="1132"/>
      <c r="O58" s="1132"/>
      <c r="P58" s="1132"/>
      <c r="Q58" s="1132"/>
      <c r="R58" s="1132"/>
      <c r="S58" s="1132"/>
      <c r="T58" s="1132"/>
      <c r="U58" s="1132"/>
      <c r="V58" s="1133"/>
      <c r="W58" s="1200">
        <f>+'CONT-10'!$R$516</f>
        <v>0</v>
      </c>
      <c r="X58" s="1200"/>
      <c r="Y58" s="1200"/>
      <c r="Z58" s="1200"/>
      <c r="AA58" s="457"/>
      <c r="AB58" s="261"/>
    </row>
    <row r="59" spans="1:28" ht="18.75" customHeight="1" x14ac:dyDescent="0.25">
      <c r="A59" s="266"/>
      <c r="B59" s="1131" t="s">
        <v>472</v>
      </c>
      <c r="C59" s="1132"/>
      <c r="D59" s="1132"/>
      <c r="E59" s="1132"/>
      <c r="F59" s="1132"/>
      <c r="G59" s="1132"/>
      <c r="H59" s="1132"/>
      <c r="I59" s="1132"/>
      <c r="J59" s="1132"/>
      <c r="K59" s="1132"/>
      <c r="L59" s="1132"/>
      <c r="M59" s="1132"/>
      <c r="N59" s="1132"/>
      <c r="O59" s="1132"/>
      <c r="P59" s="1132"/>
      <c r="Q59" s="1132"/>
      <c r="R59" s="1132"/>
      <c r="S59" s="1132"/>
      <c r="T59" s="1132"/>
      <c r="U59" s="1132"/>
      <c r="V59" s="1133"/>
      <c r="W59" s="1200">
        <f>+'CONT-10'!$R$517</f>
        <v>0</v>
      </c>
      <c r="X59" s="1200"/>
      <c r="Y59" s="1200"/>
      <c r="Z59" s="1200"/>
      <c r="AA59" s="457"/>
      <c r="AB59" s="261"/>
    </row>
    <row r="60" spans="1:28" ht="18.75" customHeight="1" x14ac:dyDescent="0.25">
      <c r="A60" s="266"/>
      <c r="B60" s="1128" t="s">
        <v>375</v>
      </c>
      <c r="C60" s="1129"/>
      <c r="D60" s="1129"/>
      <c r="E60" s="1129"/>
      <c r="F60" s="1129"/>
      <c r="G60" s="1129"/>
      <c r="H60" s="1129"/>
      <c r="I60" s="1129"/>
      <c r="J60" s="1129"/>
      <c r="K60" s="1129"/>
      <c r="L60" s="1129"/>
      <c r="M60" s="1129"/>
      <c r="N60" s="1129"/>
      <c r="O60" s="1129"/>
      <c r="P60" s="1129"/>
      <c r="Q60" s="1129"/>
      <c r="R60" s="1129"/>
      <c r="S60" s="1129"/>
      <c r="T60" s="1129"/>
      <c r="U60" s="1129"/>
      <c r="V60" s="1130"/>
      <c r="W60" s="1201">
        <f>SUM(W61:Z64)</f>
        <v>0</v>
      </c>
      <c r="X60" s="1201"/>
      <c r="Y60" s="1201"/>
      <c r="Z60" s="1201"/>
      <c r="AA60" s="457"/>
      <c r="AB60" s="261"/>
    </row>
    <row r="61" spans="1:28" ht="18.75" customHeight="1" x14ac:dyDescent="0.25">
      <c r="A61" s="266"/>
      <c r="B61" s="1131" t="s">
        <v>377</v>
      </c>
      <c r="C61" s="1132"/>
      <c r="D61" s="1132"/>
      <c r="E61" s="1132"/>
      <c r="F61" s="1132"/>
      <c r="G61" s="1132"/>
      <c r="H61" s="1132"/>
      <c r="I61" s="1132"/>
      <c r="J61" s="1132"/>
      <c r="K61" s="1132"/>
      <c r="L61" s="1132"/>
      <c r="M61" s="1132"/>
      <c r="N61" s="1132"/>
      <c r="O61" s="1132"/>
      <c r="P61" s="1132"/>
      <c r="Q61" s="1132"/>
      <c r="R61" s="1132"/>
      <c r="S61" s="1132"/>
      <c r="T61" s="1132"/>
      <c r="U61" s="1132"/>
      <c r="V61" s="1133"/>
      <c r="W61" s="1200">
        <f>+'REVCLA-11'!$R$352</f>
        <v>0</v>
      </c>
      <c r="X61" s="1200"/>
      <c r="Y61" s="1200"/>
      <c r="Z61" s="1200"/>
      <c r="AA61" s="457"/>
      <c r="AB61" s="261"/>
    </row>
    <row r="62" spans="1:28" ht="18.75" customHeight="1" x14ac:dyDescent="0.25">
      <c r="A62" s="266"/>
      <c r="B62" s="1131" t="s">
        <v>235</v>
      </c>
      <c r="C62" s="1132"/>
      <c r="D62" s="1132"/>
      <c r="E62" s="1132"/>
      <c r="F62" s="1132"/>
      <c r="G62" s="1132"/>
      <c r="H62" s="1132"/>
      <c r="I62" s="1132"/>
      <c r="J62" s="1132"/>
      <c r="K62" s="1132"/>
      <c r="L62" s="1132"/>
      <c r="M62" s="1132"/>
      <c r="N62" s="1132"/>
      <c r="O62" s="1132"/>
      <c r="P62" s="1132"/>
      <c r="Q62" s="1132"/>
      <c r="R62" s="1132"/>
      <c r="S62" s="1132"/>
      <c r="T62" s="1132"/>
      <c r="U62" s="1132"/>
      <c r="V62" s="1133"/>
      <c r="W62" s="1200">
        <f>+'REVCLA-11'!$R$353</f>
        <v>0</v>
      </c>
      <c r="X62" s="1200"/>
      <c r="Y62" s="1200"/>
      <c r="Z62" s="1200"/>
      <c r="AA62" s="457"/>
      <c r="AB62" s="261"/>
    </row>
    <row r="63" spans="1:28" ht="18.75" customHeight="1" x14ac:dyDescent="0.25">
      <c r="A63" s="266"/>
      <c r="B63" s="1131" t="s">
        <v>273</v>
      </c>
      <c r="C63" s="1132"/>
      <c r="D63" s="1132"/>
      <c r="E63" s="1132"/>
      <c r="F63" s="1132"/>
      <c r="G63" s="1132"/>
      <c r="H63" s="1132"/>
      <c r="I63" s="1132"/>
      <c r="J63" s="1132"/>
      <c r="K63" s="1132"/>
      <c r="L63" s="1132"/>
      <c r="M63" s="1132"/>
      <c r="N63" s="1132"/>
      <c r="O63" s="1132"/>
      <c r="P63" s="1132"/>
      <c r="Q63" s="1132"/>
      <c r="R63" s="1132"/>
      <c r="S63" s="1132"/>
      <c r="T63" s="1132"/>
      <c r="U63" s="1132"/>
      <c r="V63" s="1133"/>
      <c r="W63" s="1200">
        <f>+'REVCLA-11'!$R$354</f>
        <v>0</v>
      </c>
      <c r="X63" s="1200"/>
      <c r="Y63" s="1200"/>
      <c r="Z63" s="1200"/>
      <c r="AA63" s="457"/>
      <c r="AB63" s="261"/>
    </row>
    <row r="64" spans="1:28" ht="18.75" customHeight="1" x14ac:dyDescent="0.25">
      <c r="A64" s="266"/>
      <c r="B64" s="1131" t="s">
        <v>272</v>
      </c>
      <c r="C64" s="1132"/>
      <c r="D64" s="1132"/>
      <c r="E64" s="1132"/>
      <c r="F64" s="1132"/>
      <c r="G64" s="1132"/>
      <c r="H64" s="1132"/>
      <c r="I64" s="1132"/>
      <c r="J64" s="1132"/>
      <c r="K64" s="1132"/>
      <c r="L64" s="1132"/>
      <c r="M64" s="1132"/>
      <c r="N64" s="1132"/>
      <c r="O64" s="1132"/>
      <c r="P64" s="1132"/>
      <c r="Q64" s="1132"/>
      <c r="R64" s="1132"/>
      <c r="S64" s="1132"/>
      <c r="T64" s="1132"/>
      <c r="U64" s="1132"/>
      <c r="V64" s="1133"/>
      <c r="W64" s="1200">
        <f>+'REVCLA-11'!$R$355</f>
        <v>0</v>
      </c>
      <c r="X64" s="1200"/>
      <c r="Y64" s="1200"/>
      <c r="Z64" s="1200"/>
      <c r="AA64" s="457"/>
      <c r="AB64" s="261"/>
    </row>
    <row r="65" spans="1:28" ht="18.75" customHeight="1" x14ac:dyDescent="0.25">
      <c r="A65" s="266"/>
      <c r="B65" s="1128" t="s">
        <v>140</v>
      </c>
      <c r="C65" s="1129"/>
      <c r="D65" s="1129"/>
      <c r="E65" s="1129"/>
      <c r="F65" s="1129"/>
      <c r="G65" s="1129"/>
      <c r="H65" s="1129"/>
      <c r="I65" s="1129"/>
      <c r="J65" s="1129"/>
      <c r="K65" s="1129"/>
      <c r="L65" s="1129"/>
      <c r="M65" s="1129"/>
      <c r="N65" s="1129"/>
      <c r="O65" s="1129"/>
      <c r="P65" s="1129"/>
      <c r="Q65" s="1129"/>
      <c r="R65" s="1129"/>
      <c r="S65" s="1129"/>
      <c r="T65" s="1129"/>
      <c r="U65" s="1129"/>
      <c r="V65" s="1130"/>
      <c r="W65" s="1201">
        <f>SUM(W66:Z67)</f>
        <v>0</v>
      </c>
      <c r="X65" s="1201"/>
      <c r="Y65" s="1201"/>
      <c r="Z65" s="1201"/>
      <c r="AA65" s="457"/>
      <c r="AB65" s="261"/>
    </row>
    <row r="66" spans="1:28" ht="18.75" customHeight="1" x14ac:dyDescent="0.25">
      <c r="A66" s="266"/>
      <c r="B66" s="1131" t="s">
        <v>242</v>
      </c>
      <c r="C66" s="1132"/>
      <c r="D66" s="1132"/>
      <c r="E66" s="1132"/>
      <c r="F66" s="1132"/>
      <c r="G66" s="1132"/>
      <c r="H66" s="1132"/>
      <c r="I66" s="1132"/>
      <c r="J66" s="1132"/>
      <c r="K66" s="1132"/>
      <c r="L66" s="1132"/>
      <c r="M66" s="1132"/>
      <c r="N66" s="1132"/>
      <c r="O66" s="1132"/>
      <c r="P66" s="1132"/>
      <c r="Q66" s="1132"/>
      <c r="R66" s="1132"/>
      <c r="S66" s="1132"/>
      <c r="T66" s="1132"/>
      <c r="U66" s="1132"/>
      <c r="V66" s="1133"/>
      <c r="W66" s="1200">
        <f>+'HABP-9'!$K$350</f>
        <v>0</v>
      </c>
      <c r="X66" s="1200"/>
      <c r="Y66" s="1200"/>
      <c r="Z66" s="1200"/>
      <c r="AA66" s="457"/>
      <c r="AB66" s="261"/>
    </row>
    <row r="67" spans="1:28" ht="18.75" customHeight="1" x14ac:dyDescent="0.25">
      <c r="A67" s="266"/>
      <c r="B67" s="1131" t="s">
        <v>243</v>
      </c>
      <c r="C67" s="1132"/>
      <c r="D67" s="1132"/>
      <c r="E67" s="1132"/>
      <c r="F67" s="1132"/>
      <c r="G67" s="1132"/>
      <c r="H67" s="1132"/>
      <c r="I67" s="1132"/>
      <c r="J67" s="1132"/>
      <c r="K67" s="1132"/>
      <c r="L67" s="1132"/>
      <c r="M67" s="1132"/>
      <c r="N67" s="1132"/>
      <c r="O67" s="1132"/>
      <c r="P67" s="1132"/>
      <c r="Q67" s="1132"/>
      <c r="R67" s="1132"/>
      <c r="S67" s="1132"/>
      <c r="T67" s="1132"/>
      <c r="U67" s="1132"/>
      <c r="V67" s="1133"/>
      <c r="W67" s="1200">
        <f>+'HABP-9'!$K$351</f>
        <v>0</v>
      </c>
      <c r="X67" s="1200"/>
      <c r="Y67" s="1200"/>
      <c r="Z67" s="1200"/>
      <c r="AA67" s="457"/>
      <c r="AB67" s="261"/>
    </row>
    <row r="68" spans="1:28" ht="18.75" customHeight="1" x14ac:dyDescent="0.25">
      <c r="A68" s="266"/>
      <c r="B68" s="1128" t="s">
        <v>141</v>
      </c>
      <c r="C68" s="1129"/>
      <c r="D68" s="1129"/>
      <c r="E68" s="1129"/>
      <c r="F68" s="1129"/>
      <c r="G68" s="1129"/>
      <c r="H68" s="1129"/>
      <c r="I68" s="1129"/>
      <c r="J68" s="1129"/>
      <c r="K68" s="1129"/>
      <c r="L68" s="1129"/>
      <c r="M68" s="1129"/>
      <c r="N68" s="1129"/>
      <c r="O68" s="1129"/>
      <c r="P68" s="1129"/>
      <c r="Q68" s="1129"/>
      <c r="R68" s="1129"/>
      <c r="S68" s="1129"/>
      <c r="T68" s="1129"/>
      <c r="U68" s="1129"/>
      <c r="V68" s="1130"/>
      <c r="W68" s="1201">
        <f>SUM(W69:Z71)</f>
        <v>0</v>
      </c>
      <c r="X68" s="1201"/>
      <c r="Y68" s="1201"/>
      <c r="Z68" s="1201"/>
      <c r="AA68" s="457"/>
      <c r="AB68" s="261"/>
    </row>
    <row r="69" spans="1:28" ht="18.75" customHeight="1" x14ac:dyDescent="0.25">
      <c r="A69" s="266"/>
      <c r="B69" s="1131" t="s">
        <v>597</v>
      </c>
      <c r="C69" s="1132"/>
      <c r="D69" s="1132"/>
      <c r="E69" s="1132"/>
      <c r="F69" s="1132"/>
      <c r="G69" s="1132"/>
      <c r="H69" s="1132"/>
      <c r="I69" s="1132"/>
      <c r="J69" s="1132"/>
      <c r="K69" s="1132"/>
      <c r="L69" s="1132"/>
      <c r="M69" s="1132"/>
      <c r="N69" s="1132"/>
      <c r="O69" s="1132"/>
      <c r="P69" s="1132"/>
      <c r="Q69" s="1132"/>
      <c r="R69" s="1132"/>
      <c r="S69" s="1132"/>
      <c r="T69" s="1132"/>
      <c r="U69" s="1132"/>
      <c r="V69" s="1133"/>
      <c r="W69" s="1200">
        <f>+'CREA-13'!$O$513</f>
        <v>0</v>
      </c>
      <c r="X69" s="1200"/>
      <c r="Y69" s="1200"/>
      <c r="Z69" s="1200"/>
      <c r="AA69" s="457"/>
      <c r="AB69" s="261"/>
    </row>
    <row r="70" spans="1:28" ht="18.75" customHeight="1" x14ac:dyDescent="0.25">
      <c r="A70" s="266"/>
      <c r="B70" s="1131" t="s">
        <v>598</v>
      </c>
      <c r="C70" s="1132"/>
      <c r="D70" s="1132"/>
      <c r="E70" s="1132"/>
      <c r="F70" s="1132"/>
      <c r="G70" s="1132"/>
      <c r="H70" s="1132"/>
      <c r="I70" s="1132"/>
      <c r="J70" s="1132"/>
      <c r="K70" s="1132"/>
      <c r="L70" s="1132"/>
      <c r="M70" s="1132"/>
      <c r="N70" s="1132"/>
      <c r="O70" s="1132"/>
      <c r="P70" s="1132"/>
      <c r="Q70" s="1132"/>
      <c r="R70" s="1132"/>
      <c r="S70" s="1132"/>
      <c r="T70" s="1132"/>
      <c r="U70" s="1132"/>
      <c r="V70" s="1133"/>
      <c r="W70" s="1200">
        <f>+'CREA-13'!$O$514</f>
        <v>0</v>
      </c>
      <c r="X70" s="1200"/>
      <c r="Y70" s="1200"/>
      <c r="Z70" s="1200"/>
      <c r="AA70" s="457"/>
      <c r="AB70" s="261"/>
    </row>
    <row r="71" spans="1:28" ht="18.75" customHeight="1" x14ac:dyDescent="0.25">
      <c r="A71" s="266"/>
      <c r="B71" s="1131" t="s">
        <v>327</v>
      </c>
      <c r="C71" s="1132"/>
      <c r="D71" s="1132"/>
      <c r="E71" s="1132"/>
      <c r="F71" s="1132"/>
      <c r="G71" s="1132"/>
      <c r="H71" s="1132"/>
      <c r="I71" s="1132"/>
      <c r="J71" s="1132"/>
      <c r="K71" s="1132"/>
      <c r="L71" s="1132"/>
      <c r="M71" s="1132"/>
      <c r="N71" s="1132"/>
      <c r="O71" s="1132"/>
      <c r="P71" s="1132"/>
      <c r="Q71" s="1132"/>
      <c r="R71" s="1132"/>
      <c r="S71" s="1132"/>
      <c r="T71" s="1132"/>
      <c r="U71" s="1132"/>
      <c r="V71" s="1133"/>
      <c r="W71" s="1200">
        <f>+'CREA-13'!$O$515</f>
        <v>0</v>
      </c>
      <c r="X71" s="1200"/>
      <c r="Y71" s="1200"/>
      <c r="Z71" s="1200"/>
      <c r="AA71" s="457"/>
      <c r="AB71" s="261"/>
    </row>
    <row r="72" spans="1:28" ht="18.75" customHeight="1" x14ac:dyDescent="0.25">
      <c r="A72" s="266"/>
      <c r="B72" s="1128" t="s">
        <v>142</v>
      </c>
      <c r="C72" s="1129"/>
      <c r="D72" s="1129"/>
      <c r="E72" s="1129"/>
      <c r="F72" s="1129"/>
      <c r="G72" s="1129"/>
      <c r="H72" s="1129"/>
      <c r="I72" s="1129"/>
      <c r="J72" s="1129"/>
      <c r="K72" s="1129"/>
      <c r="L72" s="1129"/>
      <c r="M72" s="1129"/>
      <c r="N72" s="1129"/>
      <c r="O72" s="1129"/>
      <c r="P72" s="1129"/>
      <c r="Q72" s="1129"/>
      <c r="R72" s="1129"/>
      <c r="S72" s="1129"/>
      <c r="T72" s="1129"/>
      <c r="U72" s="1129"/>
      <c r="V72" s="1130"/>
      <c r="W72" s="1201">
        <f>SUM(W73:Z74)</f>
        <v>0</v>
      </c>
      <c r="X72" s="1201"/>
      <c r="Y72" s="1201"/>
      <c r="Z72" s="1201"/>
      <c r="AA72" s="457"/>
      <c r="AB72" s="261"/>
    </row>
    <row r="73" spans="1:28" ht="18.75" customHeight="1" x14ac:dyDescent="0.25">
      <c r="A73" s="266"/>
      <c r="B73" s="1131" t="s">
        <v>518</v>
      </c>
      <c r="C73" s="1132"/>
      <c r="D73" s="1132"/>
      <c r="E73" s="1132"/>
      <c r="F73" s="1132"/>
      <c r="G73" s="1132"/>
      <c r="H73" s="1132"/>
      <c r="I73" s="1132"/>
      <c r="J73" s="1132"/>
      <c r="K73" s="1132"/>
      <c r="L73" s="1132"/>
      <c r="M73" s="1132"/>
      <c r="N73" s="1132"/>
      <c r="O73" s="1132"/>
      <c r="P73" s="1132"/>
      <c r="Q73" s="1132"/>
      <c r="R73" s="1132"/>
      <c r="S73" s="1132"/>
      <c r="T73" s="1132"/>
      <c r="U73" s="1132"/>
      <c r="V73" s="1133"/>
      <c r="W73" s="1200">
        <f>'SUPR-12'!S152</f>
        <v>0</v>
      </c>
      <c r="X73" s="1200"/>
      <c r="Y73" s="1200"/>
      <c r="Z73" s="1200"/>
      <c r="AA73" s="457"/>
      <c r="AB73" s="261"/>
    </row>
    <row r="74" spans="1:28" ht="18.75" hidden="1" customHeight="1" x14ac:dyDescent="0.25">
      <c r="A74" s="266"/>
      <c r="B74" s="1128" t="s">
        <v>519</v>
      </c>
      <c r="C74" s="1129"/>
      <c r="D74" s="1129"/>
      <c r="E74" s="1129"/>
      <c r="F74" s="1129"/>
      <c r="G74" s="1129"/>
      <c r="H74" s="1129"/>
      <c r="I74" s="1129"/>
      <c r="J74" s="1129"/>
      <c r="K74" s="1129"/>
      <c r="L74" s="1129"/>
      <c r="M74" s="1129"/>
      <c r="N74" s="1129"/>
      <c r="O74" s="1129"/>
      <c r="P74" s="1129"/>
      <c r="Q74" s="1129"/>
      <c r="R74" s="1129"/>
      <c r="S74" s="1129"/>
      <c r="T74" s="1129"/>
      <c r="U74" s="1129"/>
      <c r="V74" s="1130"/>
      <c r="W74" s="1201">
        <f>'SUPR-12'!S153</f>
        <v>0</v>
      </c>
      <c r="X74" s="1201"/>
      <c r="Y74" s="1201"/>
      <c r="Z74" s="1201"/>
      <c r="AA74" s="457"/>
      <c r="AB74" s="261"/>
    </row>
    <row r="75" spans="1:28" ht="18.75" customHeight="1" x14ac:dyDescent="0.25">
      <c r="A75" s="266"/>
      <c r="B75" s="1128" t="s">
        <v>143</v>
      </c>
      <c r="C75" s="1129"/>
      <c r="D75" s="1129"/>
      <c r="E75" s="1129"/>
      <c r="F75" s="1129"/>
      <c r="G75" s="1129"/>
      <c r="H75" s="1129"/>
      <c r="I75" s="1129"/>
      <c r="J75" s="1129"/>
      <c r="K75" s="1129"/>
      <c r="L75" s="1129"/>
      <c r="M75" s="1129"/>
      <c r="N75" s="1129"/>
      <c r="O75" s="1129"/>
      <c r="P75" s="1129"/>
      <c r="Q75" s="1129"/>
      <c r="R75" s="1129"/>
      <c r="S75" s="1129"/>
      <c r="T75" s="1129"/>
      <c r="U75" s="1129"/>
      <c r="V75" s="1130"/>
      <c r="W75" s="1201">
        <f>+SUM(W76:Z80)</f>
        <v>0</v>
      </c>
      <c r="X75" s="1201"/>
      <c r="Y75" s="1201"/>
      <c r="Z75" s="1201"/>
      <c r="AA75" s="457"/>
      <c r="AB75" s="261"/>
    </row>
    <row r="76" spans="1:28" ht="18.75" customHeight="1" x14ac:dyDescent="0.25">
      <c r="A76" s="266"/>
      <c r="B76" s="1131" t="s">
        <v>271</v>
      </c>
      <c r="C76" s="1132"/>
      <c r="D76" s="1132"/>
      <c r="E76" s="1132"/>
      <c r="F76" s="1132"/>
      <c r="G76" s="1132"/>
      <c r="H76" s="1132"/>
      <c r="I76" s="1132"/>
      <c r="J76" s="1132"/>
      <c r="K76" s="1132"/>
      <c r="L76" s="1132"/>
      <c r="M76" s="1132"/>
      <c r="N76" s="1132"/>
      <c r="O76" s="1132"/>
      <c r="P76" s="1132"/>
      <c r="Q76" s="1132"/>
      <c r="R76" s="1132"/>
      <c r="S76" s="1132"/>
      <c r="T76" s="1132"/>
      <c r="U76" s="1132"/>
      <c r="V76" s="1133"/>
      <c r="W76" s="1200">
        <f>'DESV-14'!AN127</f>
        <v>0</v>
      </c>
      <c r="X76" s="1200"/>
      <c r="Y76" s="1200"/>
      <c r="Z76" s="1200"/>
      <c r="AA76" s="457"/>
      <c r="AB76" s="261"/>
    </row>
    <row r="77" spans="1:28" ht="18.75" customHeight="1" x14ac:dyDescent="0.25">
      <c r="A77" s="266"/>
      <c r="B77" s="1131" t="s">
        <v>388</v>
      </c>
      <c r="C77" s="1132"/>
      <c r="D77" s="1132"/>
      <c r="E77" s="1132"/>
      <c r="F77" s="1132"/>
      <c r="G77" s="1132"/>
      <c r="H77" s="1132"/>
      <c r="I77" s="1132"/>
      <c r="J77" s="1132"/>
      <c r="K77" s="1132"/>
      <c r="L77" s="1132"/>
      <c r="M77" s="1132"/>
      <c r="N77" s="1132"/>
      <c r="O77" s="1132"/>
      <c r="P77" s="1132"/>
      <c r="Q77" s="1132"/>
      <c r="R77" s="1132"/>
      <c r="S77" s="1132"/>
      <c r="T77" s="1132"/>
      <c r="U77" s="1132"/>
      <c r="V77" s="1133"/>
      <c r="W77" s="1200">
        <f>'DESV-14'!AN128</f>
        <v>0</v>
      </c>
      <c r="X77" s="1200"/>
      <c r="Y77" s="1200"/>
      <c r="Z77" s="1200"/>
      <c r="AA77" s="457"/>
      <c r="AB77" s="261"/>
    </row>
    <row r="78" spans="1:28" ht="18.75" customHeight="1" x14ac:dyDescent="0.25">
      <c r="A78" s="266"/>
      <c r="B78" s="1131" t="s">
        <v>386</v>
      </c>
      <c r="C78" s="1132"/>
      <c r="D78" s="1132"/>
      <c r="E78" s="1132"/>
      <c r="F78" s="1132"/>
      <c r="G78" s="1132"/>
      <c r="H78" s="1132"/>
      <c r="I78" s="1132"/>
      <c r="J78" s="1132"/>
      <c r="K78" s="1132"/>
      <c r="L78" s="1132"/>
      <c r="M78" s="1132"/>
      <c r="N78" s="1132"/>
      <c r="O78" s="1132"/>
      <c r="P78" s="1132"/>
      <c r="Q78" s="1132"/>
      <c r="R78" s="1132"/>
      <c r="S78" s="1132"/>
      <c r="T78" s="1132"/>
      <c r="U78" s="1132"/>
      <c r="V78" s="1133"/>
      <c r="W78" s="1200">
        <f>'DESV-14'!AN129</f>
        <v>0</v>
      </c>
      <c r="X78" s="1200"/>
      <c r="Y78" s="1200"/>
      <c r="Z78" s="1200"/>
      <c r="AA78" s="457"/>
      <c r="AB78" s="261"/>
    </row>
    <row r="79" spans="1:28" ht="18.75" customHeight="1" x14ac:dyDescent="0.25">
      <c r="A79" s="266"/>
      <c r="B79" s="1131" t="s">
        <v>376</v>
      </c>
      <c r="C79" s="1132"/>
      <c r="D79" s="1132"/>
      <c r="E79" s="1132"/>
      <c r="F79" s="1132"/>
      <c r="G79" s="1132"/>
      <c r="H79" s="1132"/>
      <c r="I79" s="1132"/>
      <c r="J79" s="1132"/>
      <c r="K79" s="1132"/>
      <c r="L79" s="1132"/>
      <c r="M79" s="1132"/>
      <c r="N79" s="1132"/>
      <c r="O79" s="1132"/>
      <c r="P79" s="1132"/>
      <c r="Q79" s="1132"/>
      <c r="R79" s="1132"/>
      <c r="S79" s="1132"/>
      <c r="T79" s="1132"/>
      <c r="U79" s="1132"/>
      <c r="V79" s="1133"/>
      <c r="W79" s="1200">
        <f>'DESV-14'!AN130</f>
        <v>0</v>
      </c>
      <c r="X79" s="1200"/>
      <c r="Y79" s="1200"/>
      <c r="Z79" s="1200"/>
      <c r="AA79" s="457"/>
      <c r="AB79" s="261"/>
    </row>
    <row r="80" spans="1:28" ht="18.75" customHeight="1" x14ac:dyDescent="0.25">
      <c r="A80" s="266"/>
      <c r="B80" s="1131" t="s">
        <v>387</v>
      </c>
      <c r="C80" s="1132"/>
      <c r="D80" s="1132"/>
      <c r="E80" s="1132"/>
      <c r="F80" s="1132"/>
      <c r="G80" s="1132"/>
      <c r="H80" s="1132"/>
      <c r="I80" s="1132"/>
      <c r="J80" s="1132"/>
      <c r="K80" s="1132"/>
      <c r="L80" s="1132"/>
      <c r="M80" s="1132"/>
      <c r="N80" s="1132"/>
      <c r="O80" s="1132"/>
      <c r="P80" s="1132"/>
      <c r="Q80" s="1132"/>
      <c r="R80" s="1132"/>
      <c r="S80" s="1132"/>
      <c r="T80" s="1132"/>
      <c r="U80" s="1132"/>
      <c r="V80" s="1133"/>
      <c r="W80" s="1200">
        <f>'DESV-14'!AN131</f>
        <v>0</v>
      </c>
      <c r="X80" s="1200"/>
      <c r="Y80" s="1200"/>
      <c r="Z80" s="1200"/>
      <c r="AA80" s="457"/>
      <c r="AB80" s="261"/>
    </row>
    <row r="81" spans="1:28" ht="18.75" customHeight="1" x14ac:dyDescent="0.25">
      <c r="A81" s="264"/>
      <c r="B81" s="1194" t="s">
        <v>129</v>
      </c>
      <c r="C81" s="1195"/>
      <c r="D81" s="1195"/>
      <c r="E81" s="1195"/>
      <c r="F81" s="1195"/>
      <c r="G81" s="1195"/>
      <c r="H81" s="1195"/>
      <c r="I81" s="1195"/>
      <c r="J81" s="1195"/>
      <c r="K81" s="1195"/>
      <c r="L81" s="1195"/>
      <c r="M81" s="1195"/>
      <c r="N81" s="1195"/>
      <c r="O81" s="1195"/>
      <c r="P81" s="1195"/>
      <c r="Q81" s="1195"/>
      <c r="R81" s="1195"/>
      <c r="S81" s="1195"/>
      <c r="T81" s="1195"/>
      <c r="U81" s="1195"/>
      <c r="V81" s="1196"/>
      <c r="W81" s="1171">
        <f>+SUM(W75,W72,W68,W65,W60,W55,W54,W52,W51,W50)</f>
        <v>0</v>
      </c>
      <c r="X81" s="1171"/>
      <c r="Y81" s="1171"/>
      <c r="Z81" s="1171"/>
      <c r="AA81" s="457"/>
      <c r="AB81" s="261"/>
    </row>
    <row r="82" spans="1:28" ht="21.75" customHeight="1" x14ac:dyDescent="0.25">
      <c r="A82" s="266"/>
      <c r="B82" s="265"/>
      <c r="C82" s="265"/>
      <c r="D82" s="265"/>
      <c r="E82" s="265"/>
      <c r="F82" s="265"/>
      <c r="G82" s="265"/>
      <c r="H82" s="26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1212"/>
      <c r="AB82" s="1213"/>
    </row>
    <row r="83" spans="1:28" ht="11.1" customHeight="1" x14ac:dyDescent="0.25">
      <c r="A83" s="264"/>
      <c r="B83" s="1214"/>
      <c r="C83" s="1214"/>
      <c r="D83" s="1214"/>
      <c r="E83" s="1214"/>
      <c r="F83" s="1214"/>
      <c r="G83" s="263"/>
      <c r="H83" s="262"/>
      <c r="I83" s="262"/>
      <c r="J83" s="262"/>
      <c r="K83" s="262"/>
      <c r="L83" s="262"/>
      <c r="M83" s="262"/>
      <c r="N83" s="1212"/>
      <c r="O83" s="1212"/>
      <c r="P83" s="1212"/>
      <c r="Q83" s="1212"/>
      <c r="R83" s="1212"/>
      <c r="S83" s="1212"/>
      <c r="T83" s="1212"/>
      <c r="U83" s="1212"/>
      <c r="V83" s="1212"/>
      <c r="W83" s="1212"/>
      <c r="X83" s="1212"/>
      <c r="Y83" s="1212"/>
      <c r="Z83" s="1212"/>
      <c r="AA83" s="262"/>
      <c r="AB83" s="261"/>
    </row>
    <row r="84" spans="1:28" ht="20.100000000000001" customHeight="1" x14ac:dyDescent="0.25">
      <c r="A84" s="260"/>
      <c r="C84" s="447"/>
      <c r="D84" s="1215"/>
      <c r="E84" s="1215"/>
      <c r="F84" s="1215"/>
      <c r="G84" s="1215"/>
      <c r="H84" s="1215"/>
      <c r="I84" s="619"/>
      <c r="J84" s="619"/>
      <c r="K84" s="619"/>
      <c r="M84" s="447"/>
      <c r="N84" s="447"/>
      <c r="O84" s="1215"/>
      <c r="P84" s="1215"/>
      <c r="Q84" s="1215"/>
      <c r="R84" s="1215"/>
      <c r="S84" s="1215"/>
      <c r="T84" s="1215"/>
      <c r="U84" s="1215"/>
      <c r="V84" s="1215"/>
      <c r="W84" s="619"/>
      <c r="X84" s="619"/>
      <c r="Y84" s="619"/>
      <c r="Z84" s="447"/>
      <c r="AA84" s="447"/>
      <c r="AB84" s="259"/>
    </row>
    <row r="85" spans="1:28" ht="9" customHeight="1" x14ac:dyDescent="0.25">
      <c r="A85" s="382"/>
      <c r="C85" s="405"/>
      <c r="D85" s="1216" t="s">
        <v>72</v>
      </c>
      <c r="E85" s="1216"/>
      <c r="F85" s="1216"/>
      <c r="G85" s="1216"/>
      <c r="H85" s="1216"/>
      <c r="I85" s="620"/>
      <c r="J85" s="620"/>
      <c r="K85" s="620"/>
      <c r="M85" s="405"/>
      <c r="N85" s="405"/>
      <c r="O85" s="1216" t="s">
        <v>72</v>
      </c>
      <c r="P85" s="1216"/>
      <c r="Q85" s="1216"/>
      <c r="R85" s="1216"/>
      <c r="S85" s="1216"/>
      <c r="T85" s="1216"/>
      <c r="U85" s="1216"/>
      <c r="V85" s="1216"/>
      <c r="W85" s="405"/>
      <c r="X85" s="405"/>
      <c r="Y85" s="405"/>
      <c r="Z85" s="405"/>
      <c r="AA85" s="405"/>
      <c r="AB85" s="259"/>
    </row>
    <row r="86" spans="1:28" ht="10.5" customHeight="1" x14ac:dyDescent="0.25">
      <c r="A86" s="381"/>
      <c r="D86" s="1217" t="s">
        <v>370</v>
      </c>
      <c r="E86" s="1217"/>
      <c r="F86" s="1217"/>
      <c r="G86" s="1217"/>
      <c r="H86" s="1217"/>
      <c r="I86" s="617"/>
      <c r="J86" s="617"/>
      <c r="K86" s="617"/>
      <c r="O86" s="1218" t="s">
        <v>371</v>
      </c>
      <c r="P86" s="1218"/>
      <c r="Q86" s="1218"/>
      <c r="R86" s="1218"/>
      <c r="S86" s="1218"/>
      <c r="T86" s="1218"/>
      <c r="U86" s="1218"/>
      <c r="V86" s="1218"/>
      <c r="W86" s="406"/>
      <c r="X86" s="406"/>
      <c r="Y86" s="406"/>
      <c r="Z86" s="406"/>
      <c r="AA86" s="406"/>
      <c r="AB86" s="259"/>
    </row>
    <row r="87" spans="1:28" ht="13.5" customHeight="1" x14ac:dyDescent="0.25">
      <c r="A87" s="380"/>
      <c r="C87" s="409" t="s">
        <v>176</v>
      </c>
      <c r="D87" s="1211"/>
      <c r="E87" s="1211"/>
      <c r="F87" s="1211"/>
      <c r="G87" s="1211"/>
      <c r="H87" s="1211"/>
      <c r="I87" s="615"/>
      <c r="J87" s="615"/>
      <c r="K87" s="615"/>
      <c r="M87" s="1219" t="s">
        <v>176</v>
      </c>
      <c r="N87" s="1219"/>
      <c r="O87" s="1220"/>
      <c r="P87" s="1220"/>
      <c r="Q87" s="1220"/>
      <c r="R87" s="1220"/>
      <c r="S87" s="1220"/>
      <c r="T87" s="1220"/>
      <c r="U87" s="1220"/>
      <c r="V87" s="1220"/>
      <c r="W87" s="1220"/>
      <c r="X87" s="409"/>
      <c r="Y87" s="409"/>
      <c r="Z87" s="409"/>
      <c r="AA87" s="407"/>
      <c r="AB87" s="259"/>
    </row>
    <row r="88" spans="1:28" ht="5.25" customHeight="1" thickBot="1" x14ac:dyDescent="0.3">
      <c r="A88" s="379"/>
      <c r="B88" s="410"/>
      <c r="C88" s="410"/>
      <c r="D88" s="410"/>
      <c r="E88" s="410"/>
      <c r="F88" s="410"/>
      <c r="G88" s="410"/>
      <c r="H88" s="410"/>
      <c r="I88" s="410"/>
      <c r="J88" s="410"/>
      <c r="K88" s="410"/>
      <c r="L88" s="410"/>
      <c r="M88" s="410"/>
      <c r="N88" s="410"/>
      <c r="O88" s="410"/>
      <c r="P88" s="410"/>
      <c r="Q88" s="410"/>
      <c r="R88" s="410"/>
      <c r="S88" s="410"/>
      <c r="T88" s="410"/>
      <c r="U88" s="410"/>
      <c r="V88" s="410"/>
      <c r="W88" s="410"/>
      <c r="X88" s="410"/>
      <c r="Y88" s="410"/>
      <c r="Z88" s="410"/>
      <c r="AA88" s="408"/>
      <c r="AB88" s="258"/>
    </row>
    <row r="89" spans="1:28" ht="10.5" hidden="1" customHeight="1" x14ac:dyDescent="0.25"/>
    <row r="90" spans="1:28" ht="15" hidden="1" x14ac:dyDescent="0.25"/>
    <row r="91" spans="1:28" ht="15" hidden="1" x14ac:dyDescent="0.25"/>
    <row r="92" spans="1:28" ht="15" hidden="1" x14ac:dyDescent="0.25"/>
    <row r="93" spans="1:28" ht="15" hidden="1" x14ac:dyDescent="0.25"/>
    <row r="94" spans="1:28" ht="15" hidden="1" x14ac:dyDescent="0.25"/>
    <row r="95" spans="1:28" ht="15" hidden="1" x14ac:dyDescent="0.25"/>
    <row r="96" spans="1:28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</sheetData>
  <sheetProtection algorithmName="SHA-512" hashValue="/xPvpbkQPvpOJn2bQF7RGjh1f0Pt+hPq0zKsheRpfJrhXRYQWNoNyVU7lzaKpkLSHo3f+HlYLI8FAtl/GMj15g==" saltValue="0+PJMVaW/u3wGNFmiHIB0A==" spinCount="100000" sheet="1" deleteColumns="0" deleteRows="0"/>
  <protectedRanges>
    <protectedRange sqref="A7:B9 H7:K7 D7:F7 Z8:Z9 L8:N9 O9:Y9 AA7:AL9 AA2:AA5 R7:U8" name="Rango2"/>
  </protectedRanges>
  <mergeCells count="242">
    <mergeCell ref="B38:E38"/>
    <mergeCell ref="F38:K38"/>
    <mergeCell ref="L38:T38"/>
    <mergeCell ref="U38:Z38"/>
    <mergeCell ref="B37:Z37"/>
    <mergeCell ref="V30:W30"/>
    <mergeCell ref="X28:X29"/>
    <mergeCell ref="V33:W33"/>
    <mergeCell ref="V34:W34"/>
    <mergeCell ref="V35:W35"/>
    <mergeCell ref="B30:D30"/>
    <mergeCell ref="B33:D33"/>
    <mergeCell ref="J30:K30"/>
    <mergeCell ref="J33:K33"/>
    <mergeCell ref="B34:D34"/>
    <mergeCell ref="B28:D29"/>
    <mergeCell ref="P34:Q34"/>
    <mergeCell ref="R34:S34"/>
    <mergeCell ref="P35:S35"/>
    <mergeCell ref="P28:S29"/>
    <mergeCell ref="P30:S30"/>
    <mergeCell ref="P32:Q32"/>
    <mergeCell ref="H35:I35"/>
    <mergeCell ref="B35:D35"/>
    <mergeCell ref="J21:L21"/>
    <mergeCell ref="U14:W14"/>
    <mergeCell ref="U15:W15"/>
    <mergeCell ref="U16:W16"/>
    <mergeCell ref="J22:K23"/>
    <mergeCell ref="J24:K24"/>
    <mergeCell ref="P22:Q23"/>
    <mergeCell ref="O24:Q24"/>
    <mergeCell ref="O21:Q21"/>
    <mergeCell ref="L16:T16"/>
    <mergeCell ref="T33:U33"/>
    <mergeCell ref="H22:H23"/>
    <mergeCell ref="R22:S23"/>
    <mergeCell ref="R24:S24"/>
    <mergeCell ref="N27:Z27"/>
    <mergeCell ref="Z28:Z29"/>
    <mergeCell ref="Y28:Y29"/>
    <mergeCell ref="N35:O35"/>
    <mergeCell ref="N28:O29"/>
    <mergeCell ref="N30:O30"/>
    <mergeCell ref="J28:L29"/>
    <mergeCell ref="O25:Q25"/>
    <mergeCell ref="R32:S32"/>
    <mergeCell ref="P33:Q33"/>
    <mergeCell ref="R33:S33"/>
    <mergeCell ref="T34:U34"/>
    <mergeCell ref="T35:U35"/>
    <mergeCell ref="D87:H87"/>
    <mergeCell ref="AA82:AB82"/>
    <mergeCell ref="B83:F83"/>
    <mergeCell ref="N83:Z83"/>
    <mergeCell ref="W80:Z80"/>
    <mergeCell ref="B75:V75"/>
    <mergeCell ref="B76:V76"/>
    <mergeCell ref="B77:V77"/>
    <mergeCell ref="B78:V78"/>
    <mergeCell ref="B79:V79"/>
    <mergeCell ref="D84:H84"/>
    <mergeCell ref="D85:H85"/>
    <mergeCell ref="D86:H86"/>
    <mergeCell ref="W77:Z77"/>
    <mergeCell ref="W78:Z78"/>
    <mergeCell ref="W79:Z79"/>
    <mergeCell ref="B80:V80"/>
    <mergeCell ref="B81:V81"/>
    <mergeCell ref="O85:V85"/>
    <mergeCell ref="O86:V86"/>
    <mergeCell ref="O84:V84"/>
    <mergeCell ref="M87:N87"/>
    <mergeCell ref="O87:W87"/>
    <mergeCell ref="W81:Z81"/>
    <mergeCell ref="B73:V73"/>
    <mergeCell ref="B74:V74"/>
    <mergeCell ref="W75:Z75"/>
    <mergeCell ref="W76:Z76"/>
    <mergeCell ref="H34:I34"/>
    <mergeCell ref="B18:Z18"/>
    <mergeCell ref="H28:I29"/>
    <mergeCell ref="F27:L27"/>
    <mergeCell ref="V28:W29"/>
    <mergeCell ref="U21:V21"/>
    <mergeCell ref="F20:L20"/>
    <mergeCell ref="N20:V20"/>
    <mergeCell ref="L22:L23"/>
    <mergeCell ref="X22:X24"/>
    <mergeCell ref="G28:G29"/>
    <mergeCell ref="F28:F29"/>
    <mergeCell ref="B23:D23"/>
    <mergeCell ref="B24:D24"/>
    <mergeCell ref="F24:G24"/>
    <mergeCell ref="B25:D25"/>
    <mergeCell ref="F25:G25"/>
    <mergeCell ref="T28:U29"/>
    <mergeCell ref="Y21:Z21"/>
    <mergeCell ref="Y23:Z23"/>
    <mergeCell ref="W66:Z66"/>
    <mergeCell ref="W67:Z67"/>
    <mergeCell ref="W68:Z68"/>
    <mergeCell ref="W69:Z69"/>
    <mergeCell ref="W70:Z70"/>
    <mergeCell ref="W71:Z71"/>
    <mergeCell ref="W72:Z72"/>
    <mergeCell ref="W73:Z73"/>
    <mergeCell ref="W74:Z74"/>
    <mergeCell ref="W59:Z59"/>
    <mergeCell ref="W60:Z60"/>
    <mergeCell ref="W61:Z61"/>
    <mergeCell ref="W62:Z62"/>
    <mergeCell ref="W63:Z63"/>
    <mergeCell ref="W64:Z64"/>
    <mergeCell ref="W65:Z65"/>
    <mergeCell ref="W50:Z50"/>
    <mergeCell ref="W51:Z51"/>
    <mergeCell ref="W52:Z52"/>
    <mergeCell ref="W53:Z53"/>
    <mergeCell ref="W54:Z54"/>
    <mergeCell ref="W55:Z55"/>
    <mergeCell ref="W56:Z56"/>
    <mergeCell ref="W57:Z57"/>
    <mergeCell ref="W58:Z58"/>
    <mergeCell ref="B49:V49"/>
    <mergeCell ref="X49:AA49"/>
    <mergeCell ref="W48:Z48"/>
    <mergeCell ref="B47:Z47"/>
    <mergeCell ref="B48:V48"/>
    <mergeCell ref="B45:E45"/>
    <mergeCell ref="B43:E43"/>
    <mergeCell ref="F43:K43"/>
    <mergeCell ref="U43:W43"/>
    <mergeCell ref="L43:T43"/>
    <mergeCell ref="X43:Z43"/>
    <mergeCell ref="B44:E44"/>
    <mergeCell ref="F44:K44"/>
    <mergeCell ref="F45:K45"/>
    <mergeCell ref="U44:W44"/>
    <mergeCell ref="U45:W45"/>
    <mergeCell ref="L44:T44"/>
    <mergeCell ref="L45:T45"/>
    <mergeCell ref="X44:Z44"/>
    <mergeCell ref="X45:Z45"/>
    <mergeCell ref="B41:E41"/>
    <mergeCell ref="F41:K41"/>
    <mergeCell ref="U41:W41"/>
    <mergeCell ref="L41:T41"/>
    <mergeCell ref="X41:Z41"/>
    <mergeCell ref="B42:E42"/>
    <mergeCell ref="F42:K42"/>
    <mergeCell ref="U42:W42"/>
    <mergeCell ref="L42:T42"/>
    <mergeCell ref="X42:Z42"/>
    <mergeCell ref="X15:Z15"/>
    <mergeCell ref="X16:Z16"/>
    <mergeCell ref="U13:W13"/>
    <mergeCell ref="R21:S21"/>
    <mergeCell ref="B39:E39"/>
    <mergeCell ref="B40:E40"/>
    <mergeCell ref="F39:K39"/>
    <mergeCell ref="F40:K40"/>
    <mergeCell ref="U39:W39"/>
    <mergeCell ref="U40:W40"/>
    <mergeCell ref="L39:T39"/>
    <mergeCell ref="L40:T40"/>
    <mergeCell ref="X39:Z39"/>
    <mergeCell ref="X40:Z40"/>
    <mergeCell ref="B22:D22"/>
    <mergeCell ref="G22:G23"/>
    <mergeCell ref="Y22:Z22"/>
    <mergeCell ref="Y24:Z24"/>
    <mergeCell ref="R25:S25"/>
    <mergeCell ref="U22:U23"/>
    <mergeCell ref="V22:V23"/>
    <mergeCell ref="H30:I30"/>
    <mergeCell ref="H33:I33"/>
    <mergeCell ref="T30:U30"/>
    <mergeCell ref="B72:V72"/>
    <mergeCell ref="B2:F5"/>
    <mergeCell ref="G2:V3"/>
    <mergeCell ref="G4:V4"/>
    <mergeCell ref="G5:V5"/>
    <mergeCell ref="A6:AB6"/>
    <mergeCell ref="Y2:Z2"/>
    <mergeCell ref="Y3:Z3"/>
    <mergeCell ref="Y4:Z4"/>
    <mergeCell ref="Y5:Z5"/>
    <mergeCell ref="W2:X2"/>
    <mergeCell ref="W3:X3"/>
    <mergeCell ref="W4:X4"/>
    <mergeCell ref="W5:X5"/>
    <mergeCell ref="X7:Z7"/>
    <mergeCell ref="X8:Z8"/>
    <mergeCell ref="B59:V59"/>
    <mergeCell ref="B60:V60"/>
    <mergeCell ref="B61:V61"/>
    <mergeCell ref="B62:V62"/>
    <mergeCell ref="F12:K12"/>
    <mergeCell ref="L12:T12"/>
    <mergeCell ref="X13:Z13"/>
    <mergeCell ref="X14:Z14"/>
    <mergeCell ref="B70:V70"/>
    <mergeCell ref="B71:V71"/>
    <mergeCell ref="B63:V63"/>
    <mergeCell ref="B64:V64"/>
    <mergeCell ref="B65:V65"/>
    <mergeCell ref="B66:V66"/>
    <mergeCell ref="B67:V67"/>
    <mergeCell ref="B50:V50"/>
    <mergeCell ref="B51:V51"/>
    <mergeCell ref="B52:V52"/>
    <mergeCell ref="B53:V53"/>
    <mergeCell ref="B54:V54"/>
    <mergeCell ref="B55:V55"/>
    <mergeCell ref="B56:V56"/>
    <mergeCell ref="B57:V57"/>
    <mergeCell ref="B58:V58"/>
    <mergeCell ref="S8:W8"/>
    <mergeCell ref="S7:W7"/>
    <mergeCell ref="B8:F8"/>
    <mergeCell ref="B7:F7"/>
    <mergeCell ref="G7:R7"/>
    <mergeCell ref="G8:R8"/>
    <mergeCell ref="B12:D12"/>
    <mergeCell ref="B68:V68"/>
    <mergeCell ref="B69:V69"/>
    <mergeCell ref="B10:Z10"/>
    <mergeCell ref="U12:Z12"/>
    <mergeCell ref="F21:G21"/>
    <mergeCell ref="B20:D21"/>
    <mergeCell ref="B13:D13"/>
    <mergeCell ref="B16:D16"/>
    <mergeCell ref="B14:D14"/>
    <mergeCell ref="B15:D15"/>
    <mergeCell ref="F13:K13"/>
    <mergeCell ref="F14:K14"/>
    <mergeCell ref="F15:K15"/>
    <mergeCell ref="F16:K16"/>
    <mergeCell ref="L13:T13"/>
    <mergeCell ref="L14:T14"/>
    <mergeCell ref="L15:T15"/>
  </mergeCells>
  <conditionalFormatting sqref="B49:B50">
    <cfRule type="colorScale" priority="44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4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{D40F9EED-FE71-46DA-9425-05FDBACB0EAB}</x14:id>
        </ext>
      </extLst>
    </cfRule>
  </conditionalFormatting>
  <conditionalFormatting sqref="B50:B80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{D257E8B2-0DCD-4930-88D0-1F1330591476}</x14:id>
        </ext>
      </extLst>
    </cfRule>
  </conditionalFormatting>
  <conditionalFormatting sqref="B13:D15">
    <cfRule type="colorScale" priority="174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17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{712D55D3-AEC3-4904-A386-0067558A9937}</x14:id>
        </ext>
      </extLst>
    </cfRule>
  </conditionalFormatting>
  <conditionalFormatting sqref="B22:D24">
    <cfRule type="colorScale" priority="176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17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{7816FBF2-0109-4639-8F45-28E5EE8BF145}</x14:id>
        </ext>
      </extLst>
    </cfRule>
  </conditionalFormatting>
  <conditionalFormatting sqref="N25">
    <cfRule type="expression" dxfId="12" priority="7">
      <formula>AND($X$22="INCLUSIÓN DE OTRO RÉGIMEN LABORAL",$N$25=0)</formula>
    </cfRule>
  </conditionalFormatting>
  <conditionalFormatting sqref="X22">
    <cfRule type="expression" dxfId="9" priority="8">
      <formula>AND(N25&gt;=1,OR(X22="EXCEPCIÓN PEA",X22="NO APLICA",X22=""))</formula>
    </cfRule>
  </conditionalFormatting>
  <conditionalFormatting sqref="Y22:Z22">
    <cfRule type="expression" dxfId="8" priority="2">
      <formula>ISNUMBER(Y22)</formula>
    </cfRule>
    <cfRule type="expression" dxfId="7" priority="6">
      <formula>OR(X22="EXCEPCIÓN PEA",X22="INCLUSIÓN DE OTRO RÉGIMEN LABORAL")</formula>
    </cfRule>
  </conditionalFormatting>
  <conditionalFormatting sqref="Y24:Z24">
    <cfRule type="expression" dxfId="6" priority="1">
      <formula>ISTEXT(Y24)</formula>
    </cfRule>
    <cfRule type="expression" dxfId="5" priority="5">
      <formula>OR(X22="EXCEPCIÓN PEA",X22="INCLUSIÓN DE OTRO RÉGIMEN LABORAL")</formula>
    </cfRule>
  </conditionalFormatting>
  <dataValidations count="8">
    <dataValidation allowBlank="1" showInputMessage="1" showErrorMessage="1" promptTitle="Art. 9 letra c)" prompt="Se efectivizará cuando se efectúe el traspaso interinstitucional " sqref="J28" xr:uid="{00000000-0002-0000-0C00-000000000000}"/>
    <dataValidation allowBlank="1" showInputMessage="1" showErrorMessage="1" promptTitle="Art. 9 literal b)" prompt="b.1. Movimientos de personal para nombramiento permanente" sqref="F28" xr:uid="{00000000-0002-0000-0C00-000001000000}"/>
    <dataValidation allowBlank="1" showInputMessage="1" showErrorMessage="1" promptTitle="Art. 9 literal b)" prompt="b.3. Terminación de contratos de servicios ocasionales" sqref="H28" xr:uid="{00000000-0002-0000-0C00-000002000000}"/>
    <dataValidation allowBlank="1" showInputMessage="1" showErrorMessage="1" promptTitle="Art. 9 literal b)" prompt="b.2. Nombramientos provisionales reubicados en procesos sustantivos" sqref="G28" xr:uid="{00000000-0002-0000-0C00-000003000000}"/>
    <dataValidation allowBlank="1" showInputMessage="1" showErrorMessage="1" prompt="Para el nuevo cálculo de la PEA no se tomara en cuenta el registro de servidores" sqref="N20" xr:uid="{00000000-0002-0000-0C00-000004000000}"/>
    <dataValidation type="list" allowBlank="1" showInputMessage="1" showErrorMessage="1" sqref="Y26" xr:uid="{00000000-0002-0000-0C00-000005000000}">
      <formula1>"SI,NO"</formula1>
    </dataValidation>
    <dataValidation type="list" allowBlank="1" showInputMessage="1" showErrorMessage="1" sqref="X22:X24" xr:uid="{00000000-0002-0000-0C00-000006000000}">
      <formula1>"EXCEPCIÓN PEA,INCLUSIÓN DE OTRO RÉGIMEN LABORAL,NO APLICA"</formula1>
    </dataValidation>
    <dataValidation allowBlank="1" showInputMessage="1" showErrorMessage="1" promptTitle="A.I. MDT-MEF-2024-001" prompt="Artículo 8" sqref="X21" xr:uid="{00000000-0002-0000-0C00-000007000000}"/>
  </dataValidations>
  <printOptions gridLines="1"/>
  <pageMargins left="0.59055118110236227" right="0.23622047244094491" top="0.74803149606299213" bottom="0.74803149606299213" header="0.31496062992125984" footer="0.31496062992125984"/>
  <pageSetup paperSize="9" scale="55" fitToWidth="0" fitToHeight="0" orientation="portrait" horizontalDpi="4294967294" verticalDpi="4294967294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40F9EED-FE71-46DA-9425-05FDBACB0EA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B49:B50</xm:sqref>
        </x14:conditionalFormatting>
        <x14:conditionalFormatting xmlns:xm="http://schemas.microsoft.com/office/excel/2006/main">
          <x14:cfRule type="dataBar" id="{D257E8B2-0DCD-4930-88D0-1F133059147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B50:B80</xm:sqref>
        </x14:conditionalFormatting>
        <x14:conditionalFormatting xmlns:xm="http://schemas.microsoft.com/office/excel/2006/main">
          <x14:cfRule type="dataBar" id="{712D55D3-AEC3-4904-A386-0067558A993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B13:D15</xm:sqref>
        </x14:conditionalFormatting>
        <x14:conditionalFormatting xmlns:xm="http://schemas.microsoft.com/office/excel/2006/main">
          <x14:cfRule type="dataBar" id="{7816FBF2-0109-4639-8F45-28E5EE8BF14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B22:D24</xm:sqref>
        </x14:conditionalFormatting>
        <x14:conditionalFormatting xmlns:xm="http://schemas.microsoft.com/office/excel/2006/main">
          <x14:cfRule type="cellIs" priority="14" operator="notEqual" id="{4DB9AA7A-D496-46B5-B41C-81F2F5A68EE6}">
            <xm:f>'REG. SERV-17'!$Z$33</xm:f>
            <x14:dxf>
              <fill>
                <patternFill>
                  <bgColor rgb="FFFF0000"/>
                </pattern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13" id="{647E0063-3F16-47C0-AF47-1F2960D88D3F}">
            <xm:f>$N$35&lt;&gt;'TRPA-07'!$P$153:$Q$153</xm:f>
            <x14:dxf>
              <fill>
                <patternFill>
                  <bgColor rgb="FFFF0000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expression" priority="12" id="{0F719497-03CB-46B3-A45C-A355A8D708BD}">
            <xm:f>$P$35&lt;&gt;'TRPA-07'!$P$155:$Q$155</xm:f>
            <x14:dxf>
              <fill>
                <patternFill>
                  <bgColor rgb="FFFF0000"/>
                </patternFill>
              </fill>
            </x14:dxf>
          </x14:cfRule>
          <xm:sqref>P35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8000000}">
          <x14:formula1>
            <xm:f>Datos!$G$2:$G$11</xm:f>
          </x14:formula1>
          <xm:sqref>X7</xm:sqref>
        </x14:dataValidation>
        <x14:dataValidation type="list" allowBlank="1" showInputMessage="1" showErrorMessage="1" xr:uid="{00000000-0002-0000-0C00-000009000000}">
          <x14:formula1>
            <xm:f>Datos!$H$2:$H$9</xm:f>
          </x14:formula1>
          <xm:sqref>G5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C67"/>
  <sheetViews>
    <sheetView showGridLines="0" view="pageBreakPreview" zoomScale="140" zoomScaleNormal="120" zoomScaleSheetLayoutView="140" zoomScalePageLayoutView="140" workbookViewId="0">
      <selection activeCell="K5" sqref="K5:U5"/>
    </sheetView>
  </sheetViews>
  <sheetFormatPr baseColWidth="10" defaultColWidth="11.42578125" defaultRowHeight="0" customHeight="1" zeroHeight="1" x14ac:dyDescent="0.25"/>
  <cols>
    <col min="1" max="1" width="1.140625" style="40" customWidth="1"/>
    <col min="2" max="3" width="4" style="40" customWidth="1"/>
    <col min="4" max="4" width="3.5703125" style="40" customWidth="1"/>
    <col min="5" max="5" width="4" style="40" customWidth="1"/>
    <col min="6" max="13" width="5.140625" style="487" customWidth="1"/>
    <col min="14" max="15" width="5.140625" style="40" customWidth="1"/>
    <col min="16" max="16" width="5" style="40" customWidth="1"/>
    <col min="17" max="24" width="5.140625" style="40" customWidth="1"/>
    <col min="25" max="25" width="5.42578125" style="40" customWidth="1"/>
    <col min="26" max="26" width="9.85546875" style="111" customWidth="1"/>
    <col min="27" max="27" width="1.42578125" style="111" customWidth="1"/>
    <col min="28" max="28" width="6.7109375" style="111" hidden="1" customWidth="1"/>
    <col min="29" max="29" width="3.85546875" style="111" hidden="1" customWidth="1"/>
    <col min="30" max="30" width="6.7109375" style="111" hidden="1" customWidth="1"/>
    <col min="31" max="31" width="6.5703125" style="111" hidden="1" customWidth="1"/>
    <col min="32" max="35" width="6.140625" style="111" hidden="1" customWidth="1"/>
    <col min="36" max="36" width="4.28515625" style="111" hidden="1" customWidth="1"/>
    <col min="37" max="44" width="6.140625" style="111" hidden="1" customWidth="1"/>
    <col min="45" max="45" width="0.7109375" style="111" hidden="1" customWidth="1"/>
    <col min="46" max="52" width="6.140625" style="111" hidden="1" customWidth="1"/>
    <col min="53" max="53" width="12.28515625" style="111" hidden="1" customWidth="1"/>
    <col min="54" max="54" width="1.140625" style="111" hidden="1" customWidth="1"/>
    <col min="55" max="61" width="6.140625" style="111" hidden="1" customWidth="1"/>
    <col min="62" max="62" width="12.28515625" style="111" hidden="1" customWidth="1"/>
    <col min="63" max="63" width="1.85546875" style="111" hidden="1" customWidth="1"/>
    <col min="64" max="64" width="6.42578125" style="111" hidden="1" customWidth="1"/>
    <col min="65" max="65" width="8.140625" style="111" hidden="1" customWidth="1"/>
    <col min="66" max="66" width="6.42578125" style="111" hidden="1" customWidth="1"/>
    <col min="67" max="67" width="5.7109375" style="111" hidden="1" customWidth="1"/>
    <col min="68" max="69" width="6.42578125" style="111" hidden="1" customWidth="1"/>
    <col min="70" max="70" width="6.140625" style="111" hidden="1" customWidth="1"/>
    <col min="71" max="71" width="6.42578125" style="111" hidden="1" customWidth="1"/>
    <col min="72" max="72" width="5.85546875" style="111" hidden="1" customWidth="1"/>
    <col min="73" max="77" width="11.42578125" style="268"/>
    <col min="78" max="16384" width="11.42578125" style="40"/>
  </cols>
  <sheetData>
    <row r="1" spans="1:185" s="41" customFormat="1" ht="5.25" customHeight="1" x14ac:dyDescent="0.25">
      <c r="A1" s="50"/>
      <c r="B1" s="48"/>
      <c r="C1" s="48"/>
      <c r="D1" s="48"/>
      <c r="E1" s="48"/>
      <c r="F1" s="48"/>
      <c r="G1" s="49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</row>
    <row r="2" spans="1:185" s="41" customFormat="1" ht="11.25" customHeight="1" x14ac:dyDescent="0.25">
      <c r="A2" s="46"/>
      <c r="B2" s="1019"/>
      <c r="C2" s="1019"/>
      <c r="D2" s="1019"/>
      <c r="E2" s="1019"/>
      <c r="F2" s="1019"/>
      <c r="G2" s="1019"/>
      <c r="H2" s="1019"/>
      <c r="I2" s="1019"/>
      <c r="J2" s="1019"/>
      <c r="K2" s="1328" t="s">
        <v>617</v>
      </c>
      <c r="L2" s="1328"/>
      <c r="M2" s="1328"/>
      <c r="N2" s="1328"/>
      <c r="O2" s="1328"/>
      <c r="P2" s="1328"/>
      <c r="Q2" s="1328"/>
      <c r="R2" s="1328"/>
      <c r="S2" s="1328"/>
      <c r="T2" s="1328"/>
      <c r="U2" s="1328"/>
      <c r="V2" s="1338" t="s">
        <v>64</v>
      </c>
      <c r="W2" s="1338"/>
      <c r="X2" s="1339">
        <f>Datos!J2</f>
        <v>45293</v>
      </c>
      <c r="Y2" s="1339"/>
      <c r="Z2" s="1339"/>
      <c r="AA2" s="543"/>
      <c r="AB2" s="543"/>
      <c r="AC2" s="543"/>
      <c r="AD2" s="543"/>
      <c r="AE2" s="543"/>
      <c r="AF2" s="543"/>
      <c r="AG2" s="543"/>
      <c r="AH2" s="543"/>
      <c r="AI2" s="543"/>
      <c r="AJ2" s="543"/>
      <c r="AK2" s="543"/>
      <c r="AL2" s="543"/>
      <c r="AM2" s="543"/>
      <c r="AN2" s="543"/>
      <c r="AO2" s="543"/>
      <c r="AP2" s="543"/>
      <c r="AQ2" s="543"/>
      <c r="AR2" s="543"/>
      <c r="AS2" s="543"/>
      <c r="AT2" s="543"/>
      <c r="AU2" s="543"/>
      <c r="AV2" s="543"/>
      <c r="AW2" s="543"/>
      <c r="AX2" s="543"/>
      <c r="AY2" s="543"/>
      <c r="AZ2" s="543"/>
      <c r="BA2" s="543"/>
      <c r="BB2" s="543"/>
      <c r="BC2" s="543"/>
      <c r="BD2" s="543"/>
      <c r="BE2" s="543"/>
      <c r="BF2" s="543"/>
      <c r="BG2" s="543"/>
      <c r="BH2" s="543"/>
      <c r="BI2" s="543"/>
      <c r="BJ2" s="543"/>
      <c r="BK2" s="543"/>
      <c r="BL2" s="543"/>
      <c r="BM2" s="543"/>
      <c r="BN2" s="543"/>
      <c r="BO2" s="543"/>
      <c r="BP2" s="543"/>
      <c r="BQ2" s="543"/>
      <c r="BR2" s="543"/>
      <c r="BS2" s="543"/>
      <c r="BT2" s="542"/>
    </row>
    <row r="3" spans="1:185" s="41" customFormat="1" ht="13.5" customHeight="1" x14ac:dyDescent="0.25">
      <c r="A3" s="46"/>
      <c r="B3" s="1019"/>
      <c r="C3" s="1019"/>
      <c r="D3" s="1019"/>
      <c r="E3" s="1019"/>
      <c r="F3" s="1019"/>
      <c r="G3" s="1019"/>
      <c r="H3" s="1019"/>
      <c r="I3" s="1019"/>
      <c r="J3" s="1019"/>
      <c r="K3" s="1328"/>
      <c r="L3" s="1328"/>
      <c r="M3" s="1328"/>
      <c r="N3" s="1328"/>
      <c r="O3" s="1328"/>
      <c r="P3" s="1328"/>
      <c r="Q3" s="1328"/>
      <c r="R3" s="1328"/>
      <c r="S3" s="1328"/>
      <c r="T3" s="1328"/>
      <c r="U3" s="1328"/>
      <c r="V3" s="1338" t="s">
        <v>62</v>
      </c>
      <c r="W3" s="1338"/>
      <c r="X3" s="1337" t="s">
        <v>392</v>
      </c>
      <c r="Y3" s="1337"/>
      <c r="Z3" s="1337"/>
      <c r="AA3" s="541"/>
      <c r="AB3" s="541"/>
      <c r="AC3" s="541"/>
      <c r="AD3" s="541"/>
      <c r="AE3" s="541"/>
      <c r="AF3" s="541"/>
      <c r="AG3" s="541"/>
      <c r="AH3" s="541"/>
      <c r="AI3" s="541"/>
      <c r="AJ3" s="541"/>
      <c r="AK3" s="541"/>
      <c r="AL3" s="541"/>
      <c r="AM3" s="541"/>
      <c r="AN3" s="541"/>
      <c r="AO3" s="541"/>
      <c r="AP3" s="541"/>
      <c r="AQ3" s="541"/>
      <c r="AR3" s="541"/>
      <c r="AS3" s="541"/>
      <c r="AT3" s="541"/>
      <c r="AU3" s="541"/>
      <c r="AV3" s="541"/>
      <c r="AW3" s="541"/>
      <c r="AX3" s="541"/>
      <c r="AY3" s="541"/>
      <c r="AZ3" s="541"/>
      <c r="BA3" s="541"/>
      <c r="BB3" s="541"/>
      <c r="BC3" s="541"/>
      <c r="BD3" s="541"/>
      <c r="BE3" s="541"/>
      <c r="BF3" s="541"/>
      <c r="BG3" s="541"/>
      <c r="BH3" s="541"/>
      <c r="BI3" s="541"/>
      <c r="BJ3" s="541"/>
      <c r="BK3" s="541"/>
      <c r="BL3" s="541"/>
      <c r="BM3" s="541"/>
      <c r="BN3" s="541"/>
      <c r="BO3" s="541"/>
      <c r="BP3" s="541"/>
      <c r="BQ3" s="541"/>
      <c r="BR3" s="541"/>
      <c r="BS3" s="541"/>
      <c r="BT3" s="540"/>
    </row>
    <row r="4" spans="1:185" s="41" customFormat="1" ht="16.5" customHeight="1" x14ac:dyDescent="0.25">
      <c r="A4" s="46"/>
      <c r="B4" s="1019"/>
      <c r="C4" s="1019"/>
      <c r="D4" s="1019"/>
      <c r="E4" s="1019"/>
      <c r="F4" s="1019"/>
      <c r="G4" s="1019"/>
      <c r="H4" s="1019"/>
      <c r="I4" s="1019"/>
      <c r="J4" s="1019"/>
      <c r="K4" s="1329" t="str">
        <f>'ÍNDICE 00'!C16</f>
        <v>INFORME DE PLAN CONSOLIDADO DE LA PLANIFICACIÓN DEL TALENTO HUMANO</v>
      </c>
      <c r="L4" s="1329"/>
      <c r="M4" s="1329"/>
      <c r="N4" s="1329"/>
      <c r="O4" s="1329"/>
      <c r="P4" s="1329"/>
      <c r="Q4" s="1329"/>
      <c r="R4" s="1329"/>
      <c r="S4" s="1329"/>
      <c r="T4" s="1329"/>
      <c r="U4" s="1329"/>
      <c r="V4" s="1338" t="s">
        <v>65</v>
      </c>
      <c r="W4" s="1338"/>
      <c r="X4" s="1340" t="s">
        <v>347</v>
      </c>
      <c r="Y4" s="1340"/>
      <c r="Z4" s="1340"/>
      <c r="AA4" s="541"/>
      <c r="AB4" s="541"/>
      <c r="AC4" s="541"/>
      <c r="AD4" s="541"/>
      <c r="AE4" s="541"/>
      <c r="AF4" s="541"/>
      <c r="AG4" s="541"/>
      <c r="AH4" s="541"/>
      <c r="AI4" s="541"/>
      <c r="AJ4" s="541"/>
      <c r="AK4" s="541"/>
      <c r="AL4" s="541"/>
      <c r="AM4" s="541"/>
      <c r="AN4" s="541"/>
      <c r="AO4" s="541"/>
      <c r="AP4" s="541"/>
      <c r="AQ4" s="541"/>
      <c r="AR4" s="541"/>
      <c r="AS4" s="541"/>
      <c r="AT4" s="541"/>
      <c r="AU4" s="541"/>
      <c r="AV4" s="541"/>
      <c r="AW4" s="541"/>
      <c r="AX4" s="541"/>
      <c r="AY4" s="541"/>
      <c r="AZ4" s="541"/>
      <c r="BA4" s="541"/>
      <c r="BB4" s="541"/>
      <c r="BC4" s="541"/>
      <c r="BD4" s="541"/>
      <c r="BE4" s="541"/>
      <c r="BF4" s="541"/>
      <c r="BG4" s="541"/>
      <c r="BH4" s="541"/>
      <c r="BI4" s="541"/>
      <c r="BJ4" s="541"/>
      <c r="BK4" s="541"/>
      <c r="BL4" s="541"/>
      <c r="BM4" s="541"/>
      <c r="BN4" s="541"/>
      <c r="BO4" s="541"/>
      <c r="BP4" s="541"/>
      <c r="BQ4" s="541"/>
      <c r="BR4" s="541"/>
      <c r="BS4" s="541"/>
      <c r="BT4" s="540"/>
    </row>
    <row r="5" spans="1:185" s="41" customFormat="1" ht="12.75" customHeight="1" x14ac:dyDescent="0.25">
      <c r="A5" s="46"/>
      <c r="B5" s="1019"/>
      <c r="C5" s="1019"/>
      <c r="D5" s="1019"/>
      <c r="E5" s="1019"/>
      <c r="F5" s="1019"/>
      <c r="G5" s="1019"/>
      <c r="H5" s="1019"/>
      <c r="I5" s="1019"/>
      <c r="J5" s="1019"/>
      <c r="K5" s="1330" t="s">
        <v>380</v>
      </c>
      <c r="L5" s="1330"/>
      <c r="M5" s="1330"/>
      <c r="N5" s="1330"/>
      <c r="O5" s="1330"/>
      <c r="P5" s="1330"/>
      <c r="Q5" s="1330"/>
      <c r="R5" s="1330"/>
      <c r="S5" s="1330"/>
      <c r="T5" s="1330"/>
      <c r="U5" s="1330"/>
      <c r="V5" s="1338" t="s">
        <v>82</v>
      </c>
      <c r="W5" s="1338"/>
      <c r="X5" s="1333" t="str">
        <f>'ÍNDICE 00'!I17</f>
        <v>PRO-MDT-PTH-01 FOR 17 EXT</v>
      </c>
      <c r="Y5" s="1333"/>
      <c r="Z5" s="1333"/>
      <c r="AA5" s="539"/>
      <c r="AB5" s="539"/>
      <c r="AC5" s="539"/>
      <c r="AD5" s="539"/>
      <c r="AE5" s="539"/>
      <c r="AF5" s="539"/>
      <c r="AG5" s="539"/>
      <c r="AH5" s="539"/>
      <c r="AI5" s="539"/>
      <c r="AJ5" s="539"/>
      <c r="AK5" s="539"/>
      <c r="AL5" s="539"/>
      <c r="AM5" s="539"/>
      <c r="AN5" s="539"/>
      <c r="AO5" s="539"/>
      <c r="AP5" s="539"/>
      <c r="AQ5" s="539"/>
      <c r="AR5" s="539"/>
      <c r="AS5" s="539"/>
      <c r="AT5" s="539"/>
      <c r="AU5" s="539"/>
      <c r="AV5" s="539"/>
      <c r="AW5" s="539"/>
      <c r="AX5" s="539"/>
      <c r="AY5" s="539"/>
      <c r="AZ5" s="539"/>
      <c r="BA5" s="539"/>
      <c r="BB5" s="539"/>
      <c r="BC5" s="539"/>
      <c r="BD5" s="539"/>
      <c r="BE5" s="539"/>
      <c r="BF5" s="539"/>
      <c r="BG5" s="539"/>
      <c r="BH5" s="539"/>
      <c r="BI5" s="539"/>
      <c r="BJ5" s="539"/>
      <c r="BK5" s="539"/>
      <c r="BL5" s="539"/>
      <c r="BM5" s="539"/>
      <c r="BN5" s="539"/>
      <c r="BO5" s="539"/>
      <c r="BP5" s="539"/>
      <c r="BQ5" s="539"/>
      <c r="BR5" s="539"/>
      <c r="BS5" s="539"/>
      <c r="BT5" s="538"/>
    </row>
    <row r="6" spans="1:185" ht="5.25" customHeight="1" x14ac:dyDescent="0.25">
      <c r="A6" s="93" t="s">
        <v>81</v>
      </c>
      <c r="B6" s="53"/>
      <c r="C6" s="53"/>
      <c r="D6" s="53"/>
      <c r="E6" s="53"/>
      <c r="F6" s="53"/>
      <c r="G6" s="53"/>
      <c r="H6" s="53"/>
      <c r="I6" s="53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BU6" s="493"/>
      <c r="BV6" s="493"/>
      <c r="BW6" s="493"/>
      <c r="BX6" s="493"/>
      <c r="BY6" s="493"/>
      <c r="FX6" s="268"/>
      <c r="FY6" s="268"/>
      <c r="FZ6" s="268"/>
      <c r="GA6" s="268"/>
      <c r="GB6" s="268"/>
    </row>
    <row r="7" spans="1:185" ht="14.25" customHeight="1" x14ac:dyDescent="0.25">
      <c r="A7" s="3"/>
      <c r="B7" s="1322" t="s">
        <v>56</v>
      </c>
      <c r="C7" s="1323"/>
      <c r="D7" s="1323"/>
      <c r="E7" s="1323"/>
      <c r="F7" s="1323"/>
      <c r="G7" s="1323"/>
      <c r="H7" s="1323"/>
      <c r="I7" s="828"/>
      <c r="J7" s="828"/>
      <c r="K7" s="828"/>
      <c r="L7" s="828"/>
      <c r="M7" s="828"/>
      <c r="N7" s="828"/>
      <c r="O7" s="828"/>
      <c r="P7" s="828"/>
      <c r="Q7" s="828"/>
      <c r="R7" s="828"/>
      <c r="S7" s="828"/>
      <c r="T7" s="828"/>
      <c r="U7" s="828"/>
      <c r="V7" s="828"/>
      <c r="W7" s="828"/>
      <c r="X7" s="828"/>
      <c r="Y7" s="828"/>
      <c r="Z7" s="829"/>
      <c r="AA7" s="284"/>
      <c r="AB7" s="284"/>
      <c r="AC7" s="284"/>
      <c r="AD7" s="284"/>
      <c r="AE7" s="284"/>
      <c r="AF7" s="284"/>
      <c r="AG7" s="284"/>
      <c r="AH7" s="284"/>
      <c r="AI7" s="284"/>
      <c r="AJ7" s="284"/>
      <c r="AK7" s="284"/>
      <c r="AL7" s="284"/>
      <c r="AM7" s="284"/>
      <c r="AN7" s="284"/>
      <c r="AO7" s="284"/>
      <c r="AP7" s="284"/>
      <c r="AQ7" s="284"/>
      <c r="AR7" s="284"/>
      <c r="AS7" s="284"/>
      <c r="AT7" s="284"/>
      <c r="AU7" s="284"/>
      <c r="AV7" s="284"/>
      <c r="AW7" s="284"/>
      <c r="AX7" s="284"/>
      <c r="AY7" s="284"/>
      <c r="AZ7" s="284"/>
      <c r="BA7" s="284"/>
      <c r="BB7" s="284"/>
      <c r="BC7" s="284"/>
      <c r="BD7" s="284"/>
      <c r="BE7" s="284"/>
      <c r="BF7" s="284"/>
      <c r="BG7" s="284"/>
      <c r="BH7" s="284"/>
      <c r="BI7" s="284"/>
      <c r="BJ7" s="284"/>
      <c r="BK7" s="284"/>
      <c r="BL7" s="284"/>
      <c r="BM7" s="284"/>
      <c r="BN7" s="284"/>
      <c r="BO7" s="284"/>
      <c r="BP7" s="284"/>
      <c r="BQ7" s="284"/>
      <c r="BR7" s="284"/>
      <c r="BS7" s="284"/>
      <c r="BT7" s="187"/>
      <c r="BU7" s="45"/>
      <c r="BV7" s="41"/>
      <c r="BW7" s="56"/>
      <c r="BX7" s="41"/>
      <c r="BY7" s="493"/>
      <c r="FX7" s="268"/>
      <c r="FY7" s="268"/>
      <c r="FZ7" s="268"/>
      <c r="GA7" s="268"/>
      <c r="GB7" s="268"/>
    </row>
    <row r="8" spans="1:185" ht="14.25" customHeight="1" x14ac:dyDescent="0.25">
      <c r="A8" s="3"/>
      <c r="B8" s="1320" t="s">
        <v>80</v>
      </c>
      <c r="C8" s="1321"/>
      <c r="D8" s="1321"/>
      <c r="E8" s="1321"/>
      <c r="F8" s="1321"/>
      <c r="G8" s="1321"/>
      <c r="H8" s="1321"/>
      <c r="I8" s="1003"/>
      <c r="J8" s="1003"/>
      <c r="K8" s="1003"/>
      <c r="L8" s="1003"/>
      <c r="M8" s="1003"/>
      <c r="N8" s="1003"/>
      <c r="O8" s="1003"/>
      <c r="P8" s="1003"/>
      <c r="Q8" s="1003"/>
      <c r="R8" s="1321" t="s">
        <v>99</v>
      </c>
      <c r="S8" s="1321"/>
      <c r="T8" s="1321"/>
      <c r="U8" s="1331"/>
      <c r="V8" s="1331"/>
      <c r="W8" s="1331"/>
      <c r="X8" s="1331"/>
      <c r="Y8" s="1331"/>
      <c r="Z8" s="1332"/>
      <c r="AA8" s="537"/>
      <c r="AB8" s="537"/>
      <c r="AC8" s="537"/>
      <c r="AD8" s="537"/>
      <c r="AE8" s="537"/>
      <c r="AF8" s="537"/>
      <c r="AG8" s="537"/>
      <c r="AH8" s="537"/>
      <c r="AI8" s="537"/>
      <c r="AJ8" s="537"/>
      <c r="AK8" s="537"/>
      <c r="AL8" s="537"/>
      <c r="AM8" s="537"/>
      <c r="AN8" s="537"/>
      <c r="AO8" s="537"/>
      <c r="AP8" s="537"/>
      <c r="AQ8" s="537"/>
      <c r="AR8" s="537"/>
      <c r="AS8" s="537"/>
      <c r="AT8" s="537"/>
      <c r="AU8" s="537"/>
      <c r="AV8" s="537"/>
      <c r="AW8" s="537"/>
      <c r="AX8" s="537"/>
      <c r="AY8" s="537"/>
      <c r="AZ8" s="537"/>
      <c r="BA8" s="537"/>
      <c r="BB8" s="537"/>
      <c r="BC8" s="537"/>
      <c r="BD8" s="537"/>
      <c r="BE8" s="537"/>
      <c r="BF8" s="537"/>
      <c r="BG8" s="537"/>
      <c r="BH8" s="537"/>
      <c r="BI8" s="537"/>
      <c r="BJ8" s="537"/>
      <c r="BK8" s="537"/>
      <c r="BL8" s="537"/>
      <c r="BM8" s="537"/>
      <c r="BN8" s="537"/>
      <c r="BO8" s="537"/>
      <c r="BP8" s="537"/>
      <c r="BQ8" s="537"/>
      <c r="BR8" s="537"/>
      <c r="BS8" s="537"/>
      <c r="BT8" s="536"/>
      <c r="BU8" s="45"/>
      <c r="BV8" s="41"/>
      <c r="BW8" s="56"/>
      <c r="BX8" s="493"/>
      <c r="BY8" s="493"/>
      <c r="FX8" s="268"/>
      <c r="FY8" s="268"/>
      <c r="FZ8" s="268"/>
      <c r="GA8" s="268"/>
      <c r="GB8" s="268"/>
    </row>
    <row r="9" spans="1:185" s="111" customFormat="1" ht="6" customHeight="1" x14ac:dyDescent="0.25">
      <c r="A9" s="3"/>
      <c r="B9" s="112"/>
      <c r="C9" s="112"/>
      <c r="D9" s="112"/>
      <c r="E9" s="112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1"/>
      <c r="S9" s="91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114"/>
      <c r="BU9" s="493"/>
      <c r="BV9" s="493"/>
      <c r="BW9" s="493"/>
      <c r="BX9" s="493"/>
      <c r="BY9" s="493"/>
      <c r="FX9" s="493"/>
      <c r="FY9" s="493"/>
      <c r="FZ9" s="493"/>
      <c r="GA9" s="493"/>
      <c r="GB9" s="493"/>
    </row>
    <row r="10" spans="1:185" s="514" customFormat="1" ht="20.100000000000001" customHeight="1" x14ac:dyDescent="0.25">
      <c r="A10" s="1"/>
      <c r="B10" s="1285" t="s">
        <v>372</v>
      </c>
      <c r="C10" s="1286"/>
      <c r="D10" s="1286"/>
      <c r="E10" s="1286"/>
      <c r="F10" s="1286"/>
      <c r="G10" s="1286"/>
      <c r="H10" s="1286"/>
      <c r="I10" s="1286"/>
      <c r="J10" s="1286"/>
      <c r="K10" s="1286"/>
      <c r="L10" s="1286"/>
      <c r="M10" s="1286"/>
      <c r="N10" s="1286"/>
      <c r="O10" s="1286"/>
      <c r="P10" s="1286"/>
      <c r="Q10" s="1286"/>
      <c r="R10" s="1286"/>
      <c r="S10" s="1286"/>
      <c r="T10" s="1286"/>
      <c r="U10" s="1286"/>
      <c r="V10" s="1286"/>
      <c r="W10" s="1286"/>
      <c r="X10" s="1286"/>
      <c r="Y10" s="1286"/>
      <c r="Z10" s="1287"/>
      <c r="AA10" s="371"/>
      <c r="AB10" s="371"/>
      <c r="AC10" s="371"/>
      <c r="AD10" s="371"/>
      <c r="AE10" s="371"/>
      <c r="AF10" s="371"/>
      <c r="AG10" s="371"/>
      <c r="AH10" s="371"/>
      <c r="AI10" s="371"/>
      <c r="AJ10" s="371"/>
      <c r="AK10" s="371"/>
      <c r="AL10" s="371"/>
      <c r="AM10" s="371"/>
      <c r="AN10" s="371"/>
      <c r="AO10" s="371"/>
      <c r="AP10" s="371"/>
      <c r="AQ10" s="371"/>
      <c r="AR10" s="371"/>
      <c r="AS10" s="371"/>
      <c r="AT10" s="371"/>
      <c r="AU10" s="371"/>
      <c r="AV10" s="371"/>
      <c r="AW10" s="371"/>
      <c r="AX10" s="371"/>
      <c r="AY10" s="371"/>
      <c r="AZ10" s="371"/>
      <c r="BA10" s="371"/>
      <c r="BB10" s="371"/>
      <c r="BC10" s="371"/>
      <c r="BD10" s="371"/>
      <c r="BE10" s="371"/>
      <c r="BF10" s="371"/>
      <c r="BG10" s="371"/>
      <c r="BH10" s="371"/>
      <c r="BI10" s="371"/>
      <c r="BJ10" s="371"/>
      <c r="BK10" s="371"/>
      <c r="BL10" s="371"/>
      <c r="BM10" s="371"/>
      <c r="BN10" s="371"/>
      <c r="BO10" s="371"/>
      <c r="BP10" s="371"/>
      <c r="BQ10" s="371"/>
      <c r="BR10" s="371"/>
      <c r="BS10" s="371"/>
      <c r="BT10" s="516"/>
      <c r="BU10" s="515"/>
      <c r="BV10" s="515"/>
      <c r="BW10" s="515"/>
      <c r="BX10" s="515"/>
      <c r="BY10" s="515"/>
      <c r="FX10" s="515"/>
      <c r="FY10" s="515"/>
      <c r="FZ10" s="515"/>
      <c r="GA10" s="515"/>
      <c r="GB10" s="515"/>
    </row>
    <row r="11" spans="1:185" s="514" customFormat="1" ht="17.100000000000001" customHeight="1" x14ac:dyDescent="0.25">
      <c r="A11" s="1"/>
      <c r="B11" s="1344" t="s">
        <v>77</v>
      </c>
      <c r="C11" s="1345"/>
      <c r="D11" s="1345"/>
      <c r="E11" s="1345"/>
      <c r="F11" s="1346"/>
      <c r="G11" s="1294" t="s">
        <v>159</v>
      </c>
      <c r="H11" s="1295"/>
      <c r="I11" s="1295"/>
      <c r="J11" s="1296"/>
      <c r="K11" s="1294" t="s">
        <v>158</v>
      </c>
      <c r="L11" s="1295"/>
      <c r="M11" s="1295"/>
      <c r="N11" s="1296"/>
      <c r="O11" s="1294" t="s">
        <v>167</v>
      </c>
      <c r="P11" s="1295"/>
      <c r="Q11" s="1295"/>
      <c r="R11" s="1296"/>
      <c r="S11" s="1304" t="s">
        <v>168</v>
      </c>
      <c r="T11" s="1304"/>
      <c r="U11" s="1304"/>
      <c r="V11" s="1304"/>
      <c r="W11" s="1272" t="s">
        <v>123</v>
      </c>
      <c r="X11" s="1272"/>
      <c r="Y11" s="1272"/>
      <c r="Z11" s="1272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516"/>
      <c r="BY11" s="515"/>
      <c r="BZ11" s="515"/>
      <c r="GB11" s="515"/>
      <c r="GC11" s="515"/>
    </row>
    <row r="12" spans="1:185" s="514" customFormat="1" ht="17.100000000000001" customHeight="1" x14ac:dyDescent="0.25">
      <c r="A12" s="1"/>
      <c r="B12" s="1347"/>
      <c r="C12" s="1348"/>
      <c r="D12" s="1348"/>
      <c r="E12" s="1348"/>
      <c r="F12" s="1349"/>
      <c r="G12" s="92" t="s">
        <v>76</v>
      </c>
      <c r="H12" s="470" t="s">
        <v>75</v>
      </c>
      <c r="I12" s="1302" t="s">
        <v>73</v>
      </c>
      <c r="J12" s="1303"/>
      <c r="K12" s="470" t="s">
        <v>76</v>
      </c>
      <c r="L12" s="470" t="s">
        <v>75</v>
      </c>
      <c r="M12" s="1297" t="s">
        <v>73</v>
      </c>
      <c r="N12" s="1297"/>
      <c r="O12" s="470" t="s">
        <v>76</v>
      </c>
      <c r="P12" s="470" t="s">
        <v>75</v>
      </c>
      <c r="Q12" s="1297" t="s">
        <v>73</v>
      </c>
      <c r="R12" s="1297"/>
      <c r="S12" s="470" t="s">
        <v>76</v>
      </c>
      <c r="T12" s="470" t="s">
        <v>75</v>
      </c>
      <c r="U12" s="1297" t="s">
        <v>73</v>
      </c>
      <c r="V12" s="1297"/>
      <c r="W12" s="470" t="s">
        <v>76</v>
      </c>
      <c r="X12" s="470" t="s">
        <v>75</v>
      </c>
      <c r="Y12" s="1313" t="s">
        <v>119</v>
      </c>
      <c r="Z12" s="1313"/>
      <c r="AA12" s="513"/>
      <c r="AB12" s="513"/>
      <c r="AC12" s="513"/>
      <c r="AD12" s="513"/>
      <c r="AE12" s="513"/>
      <c r="AF12" s="513"/>
      <c r="AG12" s="513"/>
      <c r="AH12" s="513"/>
      <c r="AI12" s="513"/>
      <c r="AJ12" s="513"/>
      <c r="AK12" s="513"/>
      <c r="AL12" s="513"/>
      <c r="AM12" s="513"/>
      <c r="AN12" s="513"/>
      <c r="AO12" s="513"/>
      <c r="AP12" s="513"/>
      <c r="AQ12" s="513"/>
      <c r="AR12" s="513"/>
      <c r="AS12" s="513"/>
      <c r="AT12" s="513"/>
      <c r="AU12" s="513"/>
      <c r="AV12" s="513"/>
      <c r="AW12" s="513"/>
      <c r="AX12" s="513"/>
      <c r="AY12" s="513"/>
      <c r="AZ12" s="513"/>
      <c r="BA12" s="513"/>
      <c r="BB12" s="513"/>
      <c r="BC12" s="513"/>
      <c r="BD12" s="513"/>
      <c r="BE12" s="513"/>
      <c r="BF12" s="513"/>
      <c r="BG12" s="513"/>
      <c r="BH12" s="513"/>
      <c r="BI12" s="513"/>
      <c r="BJ12" s="513"/>
      <c r="BK12" s="513"/>
      <c r="BL12" s="513"/>
      <c r="BM12" s="513"/>
      <c r="BN12" s="513"/>
      <c r="BO12" s="513"/>
      <c r="BP12" s="513"/>
      <c r="BQ12" s="513"/>
      <c r="BR12" s="513"/>
      <c r="BS12" s="513"/>
      <c r="BT12" s="513"/>
      <c r="BU12" s="516"/>
      <c r="BY12" s="515"/>
      <c r="BZ12" s="515"/>
      <c r="GB12" s="515"/>
      <c r="GC12" s="515"/>
    </row>
    <row r="13" spans="1:185" s="514" customFormat="1" ht="18" customHeight="1" x14ac:dyDescent="0.25">
      <c r="A13" s="1"/>
      <c r="B13" s="1257" t="s">
        <v>83</v>
      </c>
      <c r="C13" s="1258"/>
      <c r="D13" s="1258"/>
      <c r="E13" s="1258"/>
      <c r="F13" s="1259"/>
      <c r="G13" s="467"/>
      <c r="H13" s="505"/>
      <c r="I13" s="482" t="str">
        <f>IF((H13-G13)=0," ",IF((H13-G13)&lt;0,(H13-G13)*-1,(H13-G13)))</f>
        <v xml:space="preserve"> </v>
      </c>
      <c r="J13" s="418" t="str">
        <f>IF((H13-G13)=0," ",IF((H13-G13)&lt;-1,"Servidores excedentes",IF((H13-G13)=1,"Servidor requerido",IF((H13-G13)=-1,"Servidor excedente",IF((H13-G13)&gt;1,"Servidores requeridos","")))))</f>
        <v xml:space="preserve"> </v>
      </c>
      <c r="K13" s="151"/>
      <c r="L13" s="151"/>
      <c r="M13" s="482" t="str">
        <f>IF((L13-K13)=0," ",IF((L13-K13)&lt;0,(L13-K13)*-1,(L13-K13)))</f>
        <v xml:space="preserve"> </v>
      </c>
      <c r="N13" s="418" t="str">
        <f>IF((L13-K13)=0," ",IF((L13-K13)&lt;-1,"Servidores excedentes",IF((L13-K13)=1,"Servidor requerido",IF((L13-K13)=-1,"Servidor excedente",IF((L13-K13)&gt;1,"Servidores requeridos","")))))</f>
        <v xml:space="preserve"> </v>
      </c>
      <c r="O13" s="151"/>
      <c r="P13" s="151"/>
      <c r="Q13" s="482" t="str">
        <f>IF((P13-O13)=0," ",IF((P13-O13)&lt;0,(P13-O13)*-1,(P13-O13)))</f>
        <v xml:space="preserve"> </v>
      </c>
      <c r="R13" s="418" t="str">
        <f>IF((P13-O13)=0," ",IF((P13-O13)&lt;-1,"Servidores excedentes",IF((P13-O13)=1,"Servidor requerido",IF((P13-O13)=-1,"Servidor excedente",IF((P13-O13)&gt;1,"Servidores requeridos","")))))</f>
        <v xml:space="preserve"> </v>
      </c>
      <c r="S13" s="151"/>
      <c r="T13" s="151"/>
      <c r="U13" s="482" t="str">
        <f>IF((T13-S13)=0," ",IF((T13-S13)&lt;0,(T13-S13)*-1,(T13-S13)))</f>
        <v xml:space="preserve"> </v>
      </c>
      <c r="V13" s="418" t="str">
        <f>IF((T13-S13)=0," ",IF((T13-S13)&lt;-1,"Servidores excedentes",IF((T13-S13)=1,"Servidor requerido",IF((T13-S13)=-1,"Servidor excedente",IF((T13-S13)&gt;1,"Servidores requeridos","")))))</f>
        <v xml:space="preserve"> </v>
      </c>
      <c r="W13" s="419" t="str">
        <f t="shared" ref="W13:X15" si="0">IF((G13+K13+O13+S13)=0," ",(G13+K13+O13+S13))</f>
        <v xml:space="preserve"> </v>
      </c>
      <c r="X13" s="97" t="str">
        <f t="shared" si="0"/>
        <v xml:space="preserve"> </v>
      </c>
      <c r="Y13" s="482" t="str">
        <f>IF(((H13+L13+P13+T13)-(G13+K13+O13+S13))&lt;0,((H13+L13+P13+T13)-(G13+K13+O13+S13))*-1,IF(((H13+L13+P13+T13)-(G13+K13+O13+S13))=0," ",((H13+L13+P13+T13)-(G13+K13+O13+S13))))</f>
        <v xml:space="preserve"> </v>
      </c>
      <c r="Z13" s="418" t="str">
        <f>IF(((H13+L13+P13+T13)-(G13+K13+O13+S13))=0," ",IF(((H13+L13+P13+T13)-(G13+K13+O13+S13))&lt;-1,"Servidores excedentes",IF(((H13+L13+P13+T13)-(G13+K13+O13+S13))=1,"Servidor requerido",IF(((H13+L13+P13+T13)-(G13+K13+O13+S13))=-1,"Servidor excedente",IF(((H13+L13+P13+T13)-(G13+K13+O13+S13))&gt;1,"Servidores requeridos","")))))</f>
        <v xml:space="preserve"> </v>
      </c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78"/>
      <c r="BN13" s="178"/>
      <c r="BO13" s="178"/>
      <c r="BP13" s="178"/>
      <c r="BQ13" s="178"/>
      <c r="BR13" s="178"/>
      <c r="BS13" s="178"/>
      <c r="BT13" s="178"/>
      <c r="BU13" s="516"/>
      <c r="BY13" s="515"/>
      <c r="BZ13" s="515"/>
      <c r="GB13" s="515"/>
      <c r="GC13" s="515"/>
    </row>
    <row r="14" spans="1:185" s="514" customFormat="1" ht="18" customHeight="1" x14ac:dyDescent="0.25">
      <c r="A14" s="1"/>
      <c r="B14" s="1257" t="s">
        <v>160</v>
      </c>
      <c r="C14" s="1258"/>
      <c r="D14" s="1258"/>
      <c r="E14" s="1258"/>
      <c r="F14" s="1259"/>
      <c r="G14" s="467"/>
      <c r="H14" s="505"/>
      <c r="I14" s="482" t="str">
        <f>IF((H14-G14)=0," ",IF((H14-G14)&lt;0,(H14-G14)*-1,(H14-G14)))</f>
        <v xml:space="preserve"> </v>
      </c>
      <c r="J14" s="418" t="str">
        <f>IF((H14-G14)=0," ",IF((H14-G14)&lt;-1,"Servidores excedentes",IF((H14-G14)=1,"Servidor requerido",IF((H14-G14)=-1,"Servidor excedente",IF((H14-G14)&gt;1,"Servidores requeridos","")))))</f>
        <v xml:space="preserve"> </v>
      </c>
      <c r="K14" s="151"/>
      <c r="L14" s="151"/>
      <c r="M14" s="482" t="str">
        <f>IF((L14-K14)=0," ",IF((L14-K14)&lt;0,(L14-K14)*-1,(L14-K14)))</f>
        <v xml:space="preserve"> </v>
      </c>
      <c r="N14" s="418" t="str">
        <f>IF((L14-K14)=0," ",IF((L14-K14)&lt;-1,"Servidores excedentes",IF((L14-K14)=1,"Servidor requerido",IF((L14-K14)=-1,"Servidor excedente",IF((L14-K14)&gt;1,"Servidores requeridos","")))))</f>
        <v xml:space="preserve"> </v>
      </c>
      <c r="O14" s="151"/>
      <c r="P14" s="151"/>
      <c r="Q14" s="482" t="str">
        <f>IF((P14-O14)=0," ",IF((P14-O14)&lt;0,(P14-O14)*-1,(P14-O14)))</f>
        <v xml:space="preserve"> </v>
      </c>
      <c r="R14" s="418" t="str">
        <f>IF((P14-O14)=0," ",IF((P14-O14)&lt;-1,"Servidores excedentes",IF((P14-O14)=1,"Servidor requerido",IF((P14-O14)=-1,"Servidor excedente",IF((P14-O14)&gt;1,"Servidores requeridos","")))))</f>
        <v xml:space="preserve"> </v>
      </c>
      <c r="S14" s="151"/>
      <c r="T14" s="151"/>
      <c r="U14" s="482" t="str">
        <f>IF((T14-S14)=0," ",IF((T14-S14)&lt;0,(T14-S14)*-1,(T14-S14)))</f>
        <v xml:space="preserve"> </v>
      </c>
      <c r="V14" s="418" t="str">
        <f>IF((T14-S14)=0," ",IF((T14-S14)&lt;-1,"Servidores excedentes",IF((T14-S14)=1,"Servidor requerido",IF((T14-S14)=-1,"Servidor excedente",IF((T14-S14)&gt;1,"Servidores requeridos","")))))</f>
        <v xml:space="preserve"> </v>
      </c>
      <c r="W14" s="419" t="str">
        <f t="shared" si="0"/>
        <v xml:space="preserve"> </v>
      </c>
      <c r="X14" s="97" t="str">
        <f t="shared" si="0"/>
        <v xml:space="preserve"> </v>
      </c>
      <c r="Y14" s="482" t="str">
        <f>IF(((H14+L14+P14+T14)-(G14+K14+O14+S14))&lt;0,((H14+L14+P14+T14)-(G14+K14+O14+S14))*-1,IF(((H14+L14+P14+T14)-(G14+K14+O14+S14))=0," ",((H14+L14+P14+T14)-(G14+K14+O14+S14))))</f>
        <v xml:space="preserve"> </v>
      </c>
      <c r="Z14" s="418" t="str">
        <f>IF(((H14+L14+P14+T14)-(G14+K14+O14+S14))=0," ",IF(((H14+L14+P14+T14)-(G14+K14+O14+S14))&lt;-1,"Servidores excedentes",IF(((H14+L14+P14+T14)-(G14+K14+O14+S14))=1,"Servidor requerido",IF(((H14+L14+P14+T14)-(G14+K14+O14+S14))=-1,"Servidor excedente",IF(((H14+L14+P14+T14)-(G14+K14+O14+S14))&gt;1,"Servidores requeridos","")))))</f>
        <v xml:space="preserve"> </v>
      </c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178"/>
      <c r="BN14" s="178"/>
      <c r="BO14" s="178"/>
      <c r="BP14" s="178"/>
      <c r="BQ14" s="178"/>
      <c r="BR14" s="178"/>
      <c r="BS14" s="178"/>
      <c r="BT14" s="178"/>
      <c r="BU14" s="516"/>
      <c r="BY14" s="515"/>
      <c r="BZ14" s="515"/>
      <c r="GB14" s="515"/>
      <c r="GC14" s="515"/>
    </row>
    <row r="15" spans="1:185" s="514" customFormat="1" ht="18" customHeight="1" x14ac:dyDescent="0.25">
      <c r="A15" s="1"/>
      <c r="B15" s="1257" t="s">
        <v>161</v>
      </c>
      <c r="C15" s="1258"/>
      <c r="D15" s="1258"/>
      <c r="E15" s="1258"/>
      <c r="F15" s="1259"/>
      <c r="G15" s="467"/>
      <c r="H15" s="505"/>
      <c r="I15" s="482" t="str">
        <f>IF((H15-G15)=0," ",IF((H15-G15)&lt;0,(H15-G15)*-1,(H15-G15)))</f>
        <v xml:space="preserve"> </v>
      </c>
      <c r="J15" s="418" t="str">
        <f>IF((H15-G15)=0," ",IF((H15-G15)&lt;-1,"Servidores excedentes",IF((H15-G15)=1,"Servidor requerido",IF((H15-G15)=-1,"Servidor excedente",IF((H15-G15)&gt;1,"Servidores requeridos","")))))</f>
        <v xml:space="preserve"> </v>
      </c>
      <c r="K15" s="151"/>
      <c r="L15" s="151"/>
      <c r="M15" s="482" t="str">
        <f>IF((L15-K15)=0," ",IF((L15-K15)&lt;0,(L15-K15)*-1,(L15-K15)))</f>
        <v xml:space="preserve"> </v>
      </c>
      <c r="N15" s="418" t="str">
        <f>IF((L15-K15)=0," ",IF((L15-K15)&lt;-1,"Servidores excedentes",IF((L15-K15)=1,"Servidor requerido",IF((L15-K15)=-1,"Servidor excedente",IF((L15-K15)&gt;1,"Servidores requeridos","")))))</f>
        <v xml:space="preserve"> </v>
      </c>
      <c r="O15" s="151"/>
      <c r="P15" s="151"/>
      <c r="Q15" s="482" t="str">
        <f>IF((P15-O15)=0," ",IF((P15-O15)&lt;0,(P15-O15)*-1,(P15-O15)))</f>
        <v xml:space="preserve"> </v>
      </c>
      <c r="R15" s="418" t="str">
        <f>IF((P15-O15)=0," ",IF((P15-O15)&lt;-1,"Servidores excedentes",IF((P15-O15)=1,"Servidor requerido",IF((P15-O15)=-1,"Servidor excedente",IF((P15-O15)&gt;1,"Servidores requeridos","")))))</f>
        <v xml:space="preserve"> </v>
      </c>
      <c r="S15" s="151"/>
      <c r="T15" s="151"/>
      <c r="U15" s="482" t="str">
        <f>IF((T15-S15)=0," ",IF((T15-S15)&lt;0,(T15-S15)*-1,(T15-S15)))</f>
        <v xml:space="preserve"> </v>
      </c>
      <c r="V15" s="418" t="str">
        <f>IF((T15-S15)=0," ",IF((T15-S15)&lt;-1,"Servidores excedentes",IF((T15-S15)=1,"Servidor requerido",IF((T15-S15)=-1,"Servidor excedente",IF((T15-S15)&gt;1,"Servidores requeridos","")))))</f>
        <v xml:space="preserve"> </v>
      </c>
      <c r="W15" s="419" t="str">
        <f t="shared" si="0"/>
        <v xml:space="preserve"> </v>
      </c>
      <c r="X15" s="97" t="str">
        <f t="shared" si="0"/>
        <v xml:space="preserve"> </v>
      </c>
      <c r="Y15" s="482" t="str">
        <f>IF(((H15+L15+P15+T15)-(G15+K15+O15+S15))&lt;0,((H15+L15+P15+T15)-(G15+K15+O15+S15))*-1,IF(((H15+L15+P15+T15)-(G15+K15+O15+S15))=0," ",((H15+L15+P15+T15)-(G15+K15+O15+S15))))</f>
        <v xml:space="preserve"> </v>
      </c>
      <c r="Z15" s="418" t="str">
        <f>IF(((H15+L15+P15+T15)-(G15+K15+O15+S15))=0," ",IF(((H15+L15+P15+T15)-(G15+K15+O15+S15))&lt;-1,"Servidores excedentes",IF(((H15+L15+P15+T15)-(G15+K15+O15+S15))=1,"Servidor requerido",IF(((H15+L15+P15+T15)-(G15+K15+O15+S15))=-1,"Servidor excedente",IF(((H15+L15+P15+T15)-(G15+K15+O15+S15))&gt;1,"Servidores requeridos","")))))</f>
        <v xml:space="preserve"> </v>
      </c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8"/>
      <c r="BM15" s="178"/>
      <c r="BN15" s="178"/>
      <c r="BO15" s="178"/>
      <c r="BP15" s="178"/>
      <c r="BQ15" s="178"/>
      <c r="BR15" s="178"/>
      <c r="BS15" s="178"/>
      <c r="BT15" s="178"/>
      <c r="BU15" s="516"/>
      <c r="BY15" s="515"/>
      <c r="BZ15" s="515"/>
      <c r="GB15" s="515"/>
      <c r="GC15" s="515"/>
    </row>
    <row r="16" spans="1:185" ht="17.100000000000001" customHeight="1" x14ac:dyDescent="0.25">
      <c r="A16" s="1"/>
      <c r="B16" s="1136" t="s">
        <v>131</v>
      </c>
      <c r="C16" s="1242"/>
      <c r="D16" s="1242"/>
      <c r="E16" s="1242"/>
      <c r="F16" s="1137"/>
      <c r="G16" s="439">
        <f>SUM(G13:G15)</f>
        <v>0</v>
      </c>
      <c r="H16" s="440">
        <f>SUM(H13:H15)</f>
        <v>0</v>
      </c>
      <c r="I16" s="420" t="str">
        <f>IF((H16-G16)=0," ",IF((H16-G16)&lt;0,(H16-G16)*-1,(H16-G16)))</f>
        <v xml:space="preserve"> </v>
      </c>
      <c r="J16" s="421" t="str">
        <f>IF((H16-G16)=0," ",IF((H16-G16)&lt;-1,"Servidores excedentes",IF((H16-G16)=1,"Servidor requerido",IF((H16-G16)=-1,"Servidor excedente",IF((H16-G16)&gt;1,"Servidores requeridos","")))))</f>
        <v xml:space="preserve"> </v>
      </c>
      <c r="K16" s="439">
        <f>SUM(K13:K15)</f>
        <v>0</v>
      </c>
      <c r="L16" s="440">
        <f>SUM(L13:L15)</f>
        <v>0</v>
      </c>
      <c r="M16" s="420" t="str">
        <f>IF((L16-K16)=0," ",IF((L16-K16)&lt;0,(L16-K16)*-1,(L16-K16)))</f>
        <v xml:space="preserve"> </v>
      </c>
      <c r="N16" s="421" t="str">
        <f>IF((L16-K16)=0," ",IF((L16-K16)&lt;-1,"Servidores excedentes",IF((L16-K16)=1,"Servidor requerido",IF((L16-K16)=-1,"Servidor excedente",IF((L16-K16)&gt;1,"Servidores requeridos","")))))</f>
        <v xml:space="preserve"> </v>
      </c>
      <c r="O16" s="439">
        <f>SUM(O13:O15)</f>
        <v>0</v>
      </c>
      <c r="P16" s="440">
        <f>SUM(P13:P15)</f>
        <v>0</v>
      </c>
      <c r="Q16" s="420" t="str">
        <f>IF((P16-O16)=0," ",IF((P16-O16)&lt;0,(P16-O16)*-1,(P16-O16)))</f>
        <v xml:space="preserve"> </v>
      </c>
      <c r="R16" s="421" t="str">
        <f>IF((P16-O16)=0," ",IF((P16-O16)&lt;-1,"Servidores excedentes",IF((P16-O16)=1,"Servidor requerido",IF((P16-O16)=-1,"Servidor excedente",IF((P16-O16)&gt;1,"Servidores requeridos","")))))</f>
        <v xml:space="preserve"> </v>
      </c>
      <c r="S16" s="439">
        <f>SUM(S13:S15)</f>
        <v>0</v>
      </c>
      <c r="T16" s="440">
        <f>SUM(T13:T15)</f>
        <v>0</v>
      </c>
      <c r="U16" s="420" t="str">
        <f>IF((T16-S16)=0," ",IF((T16-S16)&lt;0,(T16-S16)*-1,(T16-S16)))</f>
        <v xml:space="preserve"> </v>
      </c>
      <c r="V16" s="421" t="str">
        <f>IF((T16-S16)=0," ",IF((T16-S16)&lt;-1,"Servidores excedentes",IF((T16-S16)=1,"Servidor requerido",IF((T16-S16)=-1,"Servidor excedente",IF((T16-S16)&gt;1,"Servidores requeridos","")))))</f>
        <v xml:space="preserve"> </v>
      </c>
      <c r="W16" s="439">
        <f>SUM(W13:W15)</f>
        <v>0</v>
      </c>
      <c r="X16" s="441">
        <f>SUM(X13:X15)</f>
        <v>0</v>
      </c>
      <c r="Y16" s="420" t="str">
        <f>IF(((H16+L16+P16+T16)-(G16+K16+O16+S16))&lt;0,((H16+L16+P16+T16)-(G16+K16+O16+S16))*-1,IF(((H16+L16+P16+T16)-(G16+K16+O16+S16))=0," ",((H16+L16+P16+T16)-(G16+K16+O16+S16))))</f>
        <v xml:space="preserve"> </v>
      </c>
      <c r="Z16" s="421" t="str">
        <f>IF(((H16+L16+P16+T16)-(G16+K16+O16+S16))=0," ",IF(((H16+L16+P16+T16)-(G16+K16+O16+S16))&lt;-1,"Servidores excedentes",IF(((H16+L16+P16+T16)-(G16+K16+O16+S16))=1,"Servidor requerido",IF(((H16+L16+P16+T16)-(G16+K16+O16+S16))=-1,"Servidor excedente",IF(((H16+L16+P16+T16)-(G16+K16+O16+S16))&gt;1,"Servidores requeridos","")))))</f>
        <v xml:space="preserve"> </v>
      </c>
      <c r="AA16" s="178"/>
      <c r="AB16" s="178"/>
      <c r="AC16" s="535">
        <f>AC18+AC19</f>
        <v>0</v>
      </c>
      <c r="AD16" s="178"/>
      <c r="AE16" s="178"/>
      <c r="AF16" s="178"/>
      <c r="AG16" s="178"/>
      <c r="AH16" s="535">
        <f>AG18+AG19</f>
        <v>0</v>
      </c>
      <c r="AI16" s="178"/>
      <c r="AJ16" s="178"/>
      <c r="AK16" s="178"/>
      <c r="AL16" s="535">
        <f>AL18+AL19</f>
        <v>0</v>
      </c>
      <c r="AM16" s="178"/>
      <c r="AN16" s="178"/>
      <c r="AO16" s="178"/>
      <c r="AP16" s="178"/>
      <c r="AQ16" s="535">
        <f>AP18+AP19</f>
        <v>0</v>
      </c>
      <c r="AR16" s="178"/>
      <c r="AS16" s="178"/>
      <c r="AT16" s="178"/>
      <c r="AU16" s="535">
        <f>AU18+AU19</f>
        <v>0</v>
      </c>
      <c r="AV16" s="178"/>
      <c r="AW16" s="178"/>
      <c r="AX16" s="178"/>
      <c r="AY16" s="178"/>
      <c r="AZ16" s="535">
        <f>AY18+AY19</f>
        <v>0</v>
      </c>
      <c r="BA16" s="178"/>
      <c r="BB16" s="178"/>
      <c r="BC16" s="178"/>
      <c r="BD16" s="535">
        <f>BD18+BD19</f>
        <v>0</v>
      </c>
      <c r="BE16" s="178"/>
      <c r="BF16" s="178"/>
      <c r="BG16" s="178"/>
      <c r="BH16" s="178"/>
      <c r="BI16" s="535">
        <f>BH18+BH19</f>
        <v>0</v>
      </c>
      <c r="BJ16" s="178"/>
      <c r="BK16" s="178"/>
      <c r="BL16" s="178"/>
      <c r="BM16" s="535">
        <f>BM18+BM19</f>
        <v>0</v>
      </c>
      <c r="BN16" s="178"/>
      <c r="BO16" s="178"/>
      <c r="BP16" s="178"/>
      <c r="BQ16" s="178"/>
      <c r="BR16" s="535">
        <f>BQ18+BQ19</f>
        <v>0</v>
      </c>
      <c r="BS16" s="178"/>
      <c r="BT16" s="178"/>
      <c r="BU16" s="114"/>
      <c r="BY16" s="493"/>
      <c r="BZ16" s="493"/>
      <c r="GB16" s="268"/>
      <c r="GC16" s="268"/>
    </row>
    <row r="17" spans="1:185" ht="17.100000000000001" customHeight="1" x14ac:dyDescent="0.25">
      <c r="A17" s="1"/>
      <c r="B17" s="1285" t="s">
        <v>505</v>
      </c>
      <c r="C17" s="1286"/>
      <c r="D17" s="1286"/>
      <c r="E17" s="1286"/>
      <c r="F17" s="1286"/>
      <c r="G17" s="1286"/>
      <c r="H17" s="1286"/>
      <c r="I17" s="1286"/>
      <c r="J17" s="1286"/>
      <c r="K17" s="1286"/>
      <c r="L17" s="1286"/>
      <c r="M17" s="1286"/>
      <c r="N17" s="1286"/>
      <c r="O17" s="1286"/>
      <c r="P17" s="1286"/>
      <c r="Q17" s="1286"/>
      <c r="R17" s="1286"/>
      <c r="S17" s="1286"/>
      <c r="T17" s="1286"/>
      <c r="U17" s="1286"/>
      <c r="V17" s="1286"/>
      <c r="W17" s="1286"/>
      <c r="X17" s="1286"/>
      <c r="Y17" s="1286"/>
      <c r="Z17" s="1287"/>
      <c r="AA17" s="371"/>
      <c r="AB17" s="1336" t="str">
        <f>F18</f>
        <v>CENTRAL O SU EQUIVALENTE</v>
      </c>
      <c r="AC17" s="1336"/>
      <c r="AD17" s="1336"/>
      <c r="AE17" s="1336"/>
      <c r="AF17" s="1336"/>
      <c r="AG17" s="1336"/>
      <c r="AH17" s="1336"/>
      <c r="AI17" s="1336"/>
      <c r="AJ17" s="7"/>
      <c r="AK17" s="1336" t="str">
        <f>J18</f>
        <v>ZONAL O SU EQUIVALENTE</v>
      </c>
      <c r="AL17" s="1336"/>
      <c r="AM17" s="1336"/>
      <c r="AN17" s="1336"/>
      <c r="AO17" s="1336"/>
      <c r="AP17" s="1336"/>
      <c r="AQ17" s="1336"/>
      <c r="AR17" s="1336"/>
      <c r="AS17" s="7"/>
      <c r="AT17" s="1336" t="str">
        <f>N18</f>
        <v>DISTRITAL O SU EQUIVALENTE</v>
      </c>
      <c r="AU17" s="1336"/>
      <c r="AV17" s="1336"/>
      <c r="AW17" s="1336"/>
      <c r="AX17" s="1336"/>
      <c r="AY17" s="1336"/>
      <c r="AZ17" s="1336"/>
      <c r="BA17" s="1336"/>
      <c r="BB17" s="7"/>
      <c r="BC17" s="1336" t="str">
        <f>R18</f>
        <v>CIRCUITAL O SU EQUIVALENTE</v>
      </c>
      <c r="BD17" s="1336"/>
      <c r="BE17" s="1336"/>
      <c r="BF17" s="1336"/>
      <c r="BG17" s="1336"/>
      <c r="BH17" s="1336"/>
      <c r="BI17" s="1336"/>
      <c r="BJ17" s="1336"/>
      <c r="BK17" s="7"/>
      <c r="BL17" s="1336" t="str">
        <f>V18</f>
        <v>TOTAL INSTITUCIONAL PEA</v>
      </c>
      <c r="BM17" s="1336"/>
      <c r="BN17" s="1336"/>
      <c r="BO17" s="1336"/>
      <c r="BP17" s="1336"/>
      <c r="BQ17" s="1336"/>
      <c r="BR17" s="1336"/>
      <c r="BS17" s="1336"/>
      <c r="BT17" s="114"/>
      <c r="BX17" s="493"/>
      <c r="BY17" s="493"/>
      <c r="GA17" s="268"/>
      <c r="GB17" s="268"/>
    </row>
    <row r="18" spans="1:185" ht="17.100000000000001" customHeight="1" x14ac:dyDescent="0.25">
      <c r="A18" s="1"/>
      <c r="B18" s="1293" t="s">
        <v>77</v>
      </c>
      <c r="C18" s="1293"/>
      <c r="D18" s="1293"/>
      <c r="E18" s="1293"/>
      <c r="F18" s="1294" t="s">
        <v>159</v>
      </c>
      <c r="G18" s="1295"/>
      <c r="H18" s="1295"/>
      <c r="I18" s="1295"/>
      <c r="J18" s="1294" t="s">
        <v>158</v>
      </c>
      <c r="K18" s="1295"/>
      <c r="L18" s="1295"/>
      <c r="M18" s="1296"/>
      <c r="N18" s="1294" t="s">
        <v>167</v>
      </c>
      <c r="O18" s="1295"/>
      <c r="P18" s="1295"/>
      <c r="Q18" s="1296"/>
      <c r="R18" s="1304" t="s">
        <v>168</v>
      </c>
      <c r="S18" s="1304"/>
      <c r="T18" s="1304"/>
      <c r="U18" s="1304"/>
      <c r="V18" s="1272" t="s">
        <v>504</v>
      </c>
      <c r="W18" s="1272"/>
      <c r="X18" s="1272"/>
      <c r="Y18" s="1310"/>
      <c r="Z18" s="1309" t="s">
        <v>503</v>
      </c>
      <c r="AA18" s="7"/>
      <c r="AB18" s="532" t="s">
        <v>502</v>
      </c>
      <c r="AC18" s="508">
        <f>F20</f>
        <v>0</v>
      </c>
      <c r="AD18" s="98" t="s">
        <v>77</v>
      </c>
      <c r="AE18" s="534" t="s">
        <v>433</v>
      </c>
      <c r="AF18" s="533" t="s">
        <v>434</v>
      </c>
      <c r="AG18" s="1342">
        <f>H20</f>
        <v>0</v>
      </c>
      <c r="AH18" s="534" t="s">
        <v>433</v>
      </c>
      <c r="AI18" s="533" t="s">
        <v>434</v>
      </c>
      <c r="AJ18" s="15"/>
      <c r="AK18" s="532" t="s">
        <v>502</v>
      </c>
      <c r="AL18" s="508">
        <f>J20</f>
        <v>0</v>
      </c>
      <c r="AM18" s="98" t="s">
        <v>77</v>
      </c>
      <c r="AN18" s="534" t="s">
        <v>433</v>
      </c>
      <c r="AO18" s="533" t="s">
        <v>434</v>
      </c>
      <c r="AP18" s="1342">
        <f>L20</f>
        <v>0</v>
      </c>
      <c r="AQ18" s="534" t="s">
        <v>433</v>
      </c>
      <c r="AR18" s="533" t="s">
        <v>434</v>
      </c>
      <c r="AS18" s="15"/>
      <c r="AT18" s="532" t="s">
        <v>502</v>
      </c>
      <c r="AU18" s="508">
        <f>N20</f>
        <v>0</v>
      </c>
      <c r="AV18" s="98" t="s">
        <v>77</v>
      </c>
      <c r="AW18" s="534" t="s">
        <v>433</v>
      </c>
      <c r="AX18" s="533" t="s">
        <v>434</v>
      </c>
      <c r="AY18" s="1342">
        <f>P20</f>
        <v>0</v>
      </c>
      <c r="AZ18" s="534" t="s">
        <v>433</v>
      </c>
      <c r="BA18" s="533" t="s">
        <v>434</v>
      </c>
      <c r="BB18" s="15"/>
      <c r="BC18" s="532" t="s">
        <v>502</v>
      </c>
      <c r="BD18" s="508">
        <f>R20</f>
        <v>0</v>
      </c>
      <c r="BE18" s="98" t="s">
        <v>77</v>
      </c>
      <c r="BF18" s="534" t="s">
        <v>433</v>
      </c>
      <c r="BG18" s="533" t="s">
        <v>434</v>
      </c>
      <c r="BH18" s="1342">
        <f>T20</f>
        <v>0</v>
      </c>
      <c r="BI18" s="534" t="s">
        <v>433</v>
      </c>
      <c r="BJ18" s="533" t="s">
        <v>434</v>
      </c>
      <c r="BK18" s="15"/>
      <c r="BL18" s="532" t="s">
        <v>502</v>
      </c>
      <c r="BM18" s="508">
        <f>V20</f>
        <v>0</v>
      </c>
      <c r="BN18" s="98" t="s">
        <v>77</v>
      </c>
      <c r="BO18" s="534" t="s">
        <v>433</v>
      </c>
      <c r="BP18" s="533" t="s">
        <v>434</v>
      </c>
      <c r="BQ18" s="1342">
        <f>X20</f>
        <v>0</v>
      </c>
      <c r="BR18" s="534" t="s">
        <v>433</v>
      </c>
      <c r="BS18" s="533" t="s">
        <v>434</v>
      </c>
      <c r="BT18" s="114"/>
      <c r="BX18" s="493"/>
      <c r="BY18" s="493"/>
      <c r="GA18" s="268"/>
      <c r="GB18" s="268"/>
    </row>
    <row r="19" spans="1:185" ht="22.5" customHeight="1" x14ac:dyDescent="0.25">
      <c r="A19" s="1"/>
      <c r="B19" s="1293"/>
      <c r="C19" s="1293"/>
      <c r="D19" s="1293"/>
      <c r="E19" s="1293"/>
      <c r="F19" s="587" t="s">
        <v>97</v>
      </c>
      <c r="G19" s="587" t="s">
        <v>501</v>
      </c>
      <c r="H19" s="587" t="s">
        <v>75</v>
      </c>
      <c r="I19" s="587" t="s">
        <v>500</v>
      </c>
      <c r="J19" s="587" t="s">
        <v>97</v>
      </c>
      <c r="K19" s="587" t="s">
        <v>501</v>
      </c>
      <c r="L19" s="587" t="s">
        <v>75</v>
      </c>
      <c r="M19" s="587" t="s">
        <v>500</v>
      </c>
      <c r="N19" s="587" t="s">
        <v>97</v>
      </c>
      <c r="O19" s="587" t="s">
        <v>501</v>
      </c>
      <c r="P19" s="587" t="s">
        <v>75</v>
      </c>
      <c r="Q19" s="587" t="s">
        <v>500</v>
      </c>
      <c r="R19" s="587" t="s">
        <v>97</v>
      </c>
      <c r="S19" s="587" t="s">
        <v>501</v>
      </c>
      <c r="T19" s="587" t="s">
        <v>75</v>
      </c>
      <c r="U19" s="587" t="s">
        <v>500</v>
      </c>
      <c r="V19" s="587" t="s">
        <v>499</v>
      </c>
      <c r="W19" s="587" t="s">
        <v>498</v>
      </c>
      <c r="X19" s="587" t="s">
        <v>497</v>
      </c>
      <c r="Y19" s="587" t="s">
        <v>496</v>
      </c>
      <c r="Z19" s="1309"/>
      <c r="AA19" s="7"/>
      <c r="AB19" s="532" t="s">
        <v>495</v>
      </c>
      <c r="AC19" s="508">
        <f>F21</f>
        <v>0</v>
      </c>
      <c r="AD19" s="98" t="s">
        <v>435</v>
      </c>
      <c r="AE19" s="531">
        <v>0.7</v>
      </c>
      <c r="AF19" s="508">
        <f>ROUND(AE19*AC21/100%,0)</f>
        <v>0</v>
      </c>
      <c r="AG19" s="1343"/>
      <c r="AH19" s="531">
        <v>0.7</v>
      </c>
      <c r="AI19" s="508">
        <f>ROUND(AH19*AG21/100%,0)</f>
        <v>0</v>
      </c>
      <c r="AJ19" s="8"/>
      <c r="AK19" s="532" t="s">
        <v>495</v>
      </c>
      <c r="AL19" s="508">
        <f>J21</f>
        <v>0</v>
      </c>
      <c r="AM19" s="98" t="s">
        <v>435</v>
      </c>
      <c r="AN19" s="531">
        <v>0.7</v>
      </c>
      <c r="AO19" s="508">
        <f>ROUND(AN19*AL21/100%,0)</f>
        <v>0</v>
      </c>
      <c r="AP19" s="1343"/>
      <c r="AQ19" s="531">
        <v>0.7</v>
      </c>
      <c r="AR19" s="508">
        <f>ROUND(AQ19*AP21/100%,0)</f>
        <v>0</v>
      </c>
      <c r="AS19" s="8"/>
      <c r="AT19" s="532" t="s">
        <v>495</v>
      </c>
      <c r="AU19" s="508">
        <f>N21</f>
        <v>0</v>
      </c>
      <c r="AV19" s="98" t="s">
        <v>435</v>
      </c>
      <c r="AW19" s="531">
        <v>0.7</v>
      </c>
      <c r="AX19" s="508">
        <f>ROUND(AW19*AU21/100%,0)</f>
        <v>0</v>
      </c>
      <c r="AY19" s="1343"/>
      <c r="AZ19" s="531">
        <v>0.7</v>
      </c>
      <c r="BA19" s="508">
        <f>ROUND(AZ19*AY21/100%,0)</f>
        <v>0</v>
      </c>
      <c r="BB19" s="8"/>
      <c r="BC19" s="532" t="s">
        <v>495</v>
      </c>
      <c r="BD19" s="508">
        <f>R21</f>
        <v>0</v>
      </c>
      <c r="BE19" s="98" t="s">
        <v>435</v>
      </c>
      <c r="BF19" s="531">
        <v>0.7</v>
      </c>
      <c r="BG19" s="508">
        <f>ROUND(BF19*BD21/100%,0)</f>
        <v>0</v>
      </c>
      <c r="BH19" s="1343"/>
      <c r="BI19" s="531">
        <v>0.7</v>
      </c>
      <c r="BJ19" s="508">
        <f>ROUND(BI19*BH21/100%,0)</f>
        <v>0</v>
      </c>
      <c r="BK19" s="8"/>
      <c r="BL19" s="532" t="s">
        <v>495</v>
      </c>
      <c r="BM19" s="508">
        <f>V21</f>
        <v>0</v>
      </c>
      <c r="BN19" s="98" t="s">
        <v>435</v>
      </c>
      <c r="BO19" s="531">
        <v>0.7</v>
      </c>
      <c r="BP19" s="508">
        <f>ROUND(BO19*BM21/100%,0)</f>
        <v>0</v>
      </c>
      <c r="BQ19" s="1343"/>
      <c r="BR19" s="531">
        <v>0.7</v>
      </c>
      <c r="BS19" s="508">
        <f>ROUND(BR19*BQ21/100%,0)</f>
        <v>0</v>
      </c>
      <c r="BT19" s="114"/>
      <c r="BX19" s="493"/>
      <c r="BY19" s="493"/>
      <c r="GA19" s="268"/>
      <c r="GB19" s="268"/>
    </row>
    <row r="20" spans="1:185" ht="17.100000000000001" customHeight="1" x14ac:dyDescent="0.25">
      <c r="A20" s="1"/>
      <c r="B20" s="1263" t="s">
        <v>83</v>
      </c>
      <c r="C20" s="1263"/>
      <c r="D20" s="1263"/>
      <c r="E20" s="1263"/>
      <c r="F20" s="468"/>
      <c r="G20" s="1311" t="str">
        <f>AE24</f>
        <v/>
      </c>
      <c r="H20" s="1291"/>
      <c r="I20" s="1311" t="str">
        <f>AH24</f>
        <v/>
      </c>
      <c r="J20" s="468"/>
      <c r="K20" s="1311" t="str">
        <f>AN24</f>
        <v/>
      </c>
      <c r="L20" s="1291"/>
      <c r="M20" s="1311" t="str">
        <f>AQ24</f>
        <v/>
      </c>
      <c r="N20" s="468"/>
      <c r="O20" s="1311" t="str">
        <f>AW24</f>
        <v/>
      </c>
      <c r="P20" s="1291"/>
      <c r="Q20" s="1311" t="str">
        <f>AZ24</f>
        <v/>
      </c>
      <c r="R20" s="468"/>
      <c r="S20" s="1311" t="str">
        <f>BF24</f>
        <v/>
      </c>
      <c r="T20" s="1291"/>
      <c r="U20" s="1311" t="str">
        <f>BI24</f>
        <v/>
      </c>
      <c r="V20" s="528">
        <f>F20+J20+N20+R20</f>
        <v>0</v>
      </c>
      <c r="W20" s="1334" t="str">
        <f>BO24</f>
        <v/>
      </c>
      <c r="X20" s="1326">
        <f>H20+L20+P20+T20</f>
        <v>0</v>
      </c>
      <c r="Y20" s="1308" t="str">
        <f>BR24</f>
        <v/>
      </c>
      <c r="Z20" s="1324" t="str">
        <f>IF(ISNUMBER(Y20),IF('OPTI-15'!X22="EXCEPCIÓN PEA","INSTITUCIÓN EXCEPCIONADA",IF(Y20&gt;=70%,"SI CUMPLE","NO CUMPLE")),"")</f>
        <v/>
      </c>
      <c r="AA20" s="525"/>
      <c r="AB20" s="532" t="s">
        <v>494</v>
      </c>
      <c r="AC20" s="508">
        <f>F22</f>
        <v>0</v>
      </c>
      <c r="AD20" s="98" t="s">
        <v>161</v>
      </c>
      <c r="AE20" s="531">
        <v>0.3</v>
      </c>
      <c r="AF20" s="508">
        <f>AC21-AF19</f>
        <v>0</v>
      </c>
      <c r="AG20" s="508">
        <f>H22</f>
        <v>0</v>
      </c>
      <c r="AH20" s="531">
        <v>0.3</v>
      </c>
      <c r="AI20" s="508">
        <f>AG21-AI19</f>
        <v>0</v>
      </c>
      <c r="AJ20" s="8"/>
      <c r="AK20" s="532" t="s">
        <v>494</v>
      </c>
      <c r="AL20" s="508">
        <f>J22</f>
        <v>0</v>
      </c>
      <c r="AM20" s="98" t="s">
        <v>161</v>
      </c>
      <c r="AN20" s="531">
        <v>0.3</v>
      </c>
      <c r="AO20" s="508">
        <f>AL21-AO19</f>
        <v>0</v>
      </c>
      <c r="AP20" s="508">
        <f>L22</f>
        <v>0</v>
      </c>
      <c r="AQ20" s="531">
        <v>0.3</v>
      </c>
      <c r="AR20" s="508">
        <f>AP21-AR19</f>
        <v>0</v>
      </c>
      <c r="AS20" s="8"/>
      <c r="AT20" s="532" t="s">
        <v>494</v>
      </c>
      <c r="AU20" s="508">
        <f>N22</f>
        <v>0</v>
      </c>
      <c r="AV20" s="98" t="s">
        <v>161</v>
      </c>
      <c r="AW20" s="531">
        <v>0.3</v>
      </c>
      <c r="AX20" s="508">
        <f>AU21-AX19</f>
        <v>0</v>
      </c>
      <c r="AY20" s="508">
        <f>P22</f>
        <v>0</v>
      </c>
      <c r="AZ20" s="531">
        <v>0.3</v>
      </c>
      <c r="BA20" s="508">
        <f>AY21-BA19</f>
        <v>0</v>
      </c>
      <c r="BB20" s="8"/>
      <c r="BC20" s="532" t="s">
        <v>494</v>
      </c>
      <c r="BD20" s="508">
        <f>R22</f>
        <v>0</v>
      </c>
      <c r="BE20" s="98" t="s">
        <v>161</v>
      </c>
      <c r="BF20" s="531">
        <v>0.3</v>
      </c>
      <c r="BG20" s="508">
        <f>BD21-BG19</f>
        <v>0</v>
      </c>
      <c r="BH20" s="508">
        <f>T22</f>
        <v>0</v>
      </c>
      <c r="BI20" s="531">
        <v>0.3</v>
      </c>
      <c r="BJ20" s="508">
        <f>BH21-BJ19</f>
        <v>0</v>
      </c>
      <c r="BK20" s="8"/>
      <c r="BL20" s="532" t="s">
        <v>494</v>
      </c>
      <c r="BM20" s="508">
        <f>V22</f>
        <v>0</v>
      </c>
      <c r="BN20" s="98" t="s">
        <v>161</v>
      </c>
      <c r="BO20" s="531">
        <v>0.3</v>
      </c>
      <c r="BP20" s="508">
        <f>BM21-BP19</f>
        <v>0</v>
      </c>
      <c r="BQ20" s="508">
        <f>X22</f>
        <v>0</v>
      </c>
      <c r="BR20" s="531">
        <v>0.3</v>
      </c>
      <c r="BS20" s="508">
        <f>BQ21-BS19</f>
        <v>0</v>
      </c>
      <c r="BT20" s="114"/>
      <c r="BX20" s="493"/>
      <c r="BY20" s="493"/>
      <c r="GA20" s="268"/>
      <c r="GB20" s="268"/>
    </row>
    <row r="21" spans="1:185" ht="17.100000000000001" customHeight="1" x14ac:dyDescent="0.25">
      <c r="A21" s="1"/>
      <c r="B21" s="1263" t="s">
        <v>160</v>
      </c>
      <c r="C21" s="1263"/>
      <c r="D21" s="1263"/>
      <c r="E21" s="1263"/>
      <c r="F21" s="468"/>
      <c r="G21" s="1312"/>
      <c r="H21" s="1292"/>
      <c r="I21" s="1312"/>
      <c r="J21" s="468"/>
      <c r="K21" s="1312"/>
      <c r="L21" s="1292"/>
      <c r="M21" s="1312"/>
      <c r="N21" s="468"/>
      <c r="O21" s="1312"/>
      <c r="P21" s="1292"/>
      <c r="Q21" s="1312"/>
      <c r="R21" s="468"/>
      <c r="S21" s="1312"/>
      <c r="T21" s="1292"/>
      <c r="U21" s="1312"/>
      <c r="V21" s="528">
        <f>F21+J21+N21+R21</f>
        <v>0</v>
      </c>
      <c r="W21" s="1335"/>
      <c r="X21" s="1327"/>
      <c r="Y21" s="1308"/>
      <c r="Z21" s="1325"/>
      <c r="AA21" s="525"/>
      <c r="AB21" s="525"/>
      <c r="AC21" s="530">
        <f>SUM(AC18:AC20)</f>
        <v>0</v>
      </c>
      <c r="AD21" s="1336" t="s">
        <v>437</v>
      </c>
      <c r="AE21" s="1336"/>
      <c r="AF21" s="506">
        <f>SUM(AF19:AF20)</f>
        <v>0</v>
      </c>
      <c r="AG21" s="506">
        <f>SUM(AG18:AG20)</f>
        <v>0</v>
      </c>
      <c r="AH21" s="507"/>
      <c r="AI21" s="506">
        <f>SUM(AI19:AI20)</f>
        <v>0</v>
      </c>
      <c r="AJ21" s="507"/>
      <c r="AK21" s="525"/>
      <c r="AL21" s="530">
        <f>SUM(AL18:AL20)</f>
        <v>0</v>
      </c>
      <c r="AM21" s="1336" t="s">
        <v>437</v>
      </c>
      <c r="AN21" s="1336"/>
      <c r="AO21" s="506">
        <f>SUM(AO19:AO20)</f>
        <v>0</v>
      </c>
      <c r="AP21" s="506">
        <f>SUM(AP18:AP20)</f>
        <v>0</v>
      </c>
      <c r="AQ21" s="507"/>
      <c r="AR21" s="506">
        <f>SUM(AR19:AR20)</f>
        <v>0</v>
      </c>
      <c r="AS21" s="507"/>
      <c r="AT21" s="525"/>
      <c r="AU21" s="530">
        <f>SUM(AU18:AU20)</f>
        <v>0</v>
      </c>
      <c r="AV21" s="1336" t="s">
        <v>437</v>
      </c>
      <c r="AW21" s="1336"/>
      <c r="AX21" s="506">
        <f>SUM(AX19:AX20)</f>
        <v>0</v>
      </c>
      <c r="AY21" s="506">
        <f>SUM(AY18:AY20)</f>
        <v>0</v>
      </c>
      <c r="AZ21" s="507"/>
      <c r="BA21" s="506">
        <f>SUM(BA19:BA20)</f>
        <v>0</v>
      </c>
      <c r="BB21" s="507"/>
      <c r="BC21" s="525"/>
      <c r="BD21" s="530">
        <f>SUM(BD18:BD20)</f>
        <v>0</v>
      </c>
      <c r="BE21" s="1336" t="s">
        <v>437</v>
      </c>
      <c r="BF21" s="1336"/>
      <c r="BG21" s="506">
        <f>SUM(BG19:BG20)</f>
        <v>0</v>
      </c>
      <c r="BH21" s="506">
        <f>SUM(BH18:BH20)</f>
        <v>0</v>
      </c>
      <c r="BI21" s="507"/>
      <c r="BJ21" s="506">
        <f>SUM(BJ19:BJ20)</f>
        <v>0</v>
      </c>
      <c r="BK21" s="507"/>
      <c r="BL21" s="525"/>
      <c r="BM21" s="530">
        <f>SUM(BM18:BM20)</f>
        <v>0</v>
      </c>
      <c r="BN21" s="1336" t="s">
        <v>437</v>
      </c>
      <c r="BO21" s="1336"/>
      <c r="BP21" s="506">
        <f>SUM(BP19:BP20)</f>
        <v>0</v>
      </c>
      <c r="BQ21" s="506">
        <f>SUM(BQ18:BQ20)</f>
        <v>0</v>
      </c>
      <c r="BR21" s="507"/>
      <c r="BS21" s="506">
        <f>SUM(BS19:BS20)</f>
        <v>0</v>
      </c>
      <c r="BT21" s="114"/>
      <c r="BX21" s="493"/>
      <c r="BY21" s="493"/>
      <c r="GA21" s="268"/>
      <c r="GB21" s="268"/>
    </row>
    <row r="22" spans="1:185" ht="17.100000000000001" customHeight="1" x14ac:dyDescent="0.25">
      <c r="A22" s="1"/>
      <c r="B22" s="1263" t="s">
        <v>161</v>
      </c>
      <c r="C22" s="1263"/>
      <c r="D22" s="1263"/>
      <c r="E22" s="1263"/>
      <c r="F22" s="467"/>
      <c r="G22" s="529" t="str">
        <f>AE25</f>
        <v/>
      </c>
      <c r="H22" s="505"/>
      <c r="I22" s="529" t="str">
        <f>AH25</f>
        <v/>
      </c>
      <c r="J22" s="467"/>
      <c r="K22" s="529" t="str">
        <f>AN25</f>
        <v/>
      </c>
      <c r="L22" s="505"/>
      <c r="M22" s="529" t="str">
        <f>AQ25</f>
        <v/>
      </c>
      <c r="N22" s="467"/>
      <c r="O22" s="529" t="str">
        <f>AW25</f>
        <v/>
      </c>
      <c r="P22" s="505"/>
      <c r="Q22" s="529" t="str">
        <f>AZ25</f>
        <v/>
      </c>
      <c r="R22" s="467"/>
      <c r="S22" s="529" t="str">
        <f>BF25</f>
        <v/>
      </c>
      <c r="T22" s="505"/>
      <c r="U22" s="529" t="str">
        <f>BI25</f>
        <v/>
      </c>
      <c r="V22" s="528">
        <f>F22+J22+N22+R22</f>
        <v>0</v>
      </c>
      <c r="W22" s="527" t="str">
        <f>BO25</f>
        <v/>
      </c>
      <c r="X22" s="526">
        <f>H22+L22+P22+T22</f>
        <v>0</v>
      </c>
      <c r="Y22" s="588" t="str">
        <f>BR25</f>
        <v/>
      </c>
      <c r="Z22" s="586" t="str">
        <f>IF(ISNUMBER(Y22),IF('OPTI-15'!X22="EXCEPCIÓN PEA","INSTITUCIÓN EXCEPCIONADA",IF(Y22&lt;=30%,"SI CUMPLE","NO CUMPLE")),"")</f>
        <v/>
      </c>
      <c r="AA22" s="525"/>
      <c r="AB22" s="525"/>
      <c r="AC22" s="525"/>
      <c r="AD22" s="1336" t="s">
        <v>439</v>
      </c>
      <c r="AE22" s="1336"/>
      <c r="AF22" s="1336"/>
      <c r="AG22" s="1336" t="s">
        <v>439</v>
      </c>
      <c r="AH22" s="1336"/>
      <c r="AI22" s="1336"/>
      <c r="AJ22" s="7"/>
      <c r="AK22" s="525"/>
      <c r="AL22" s="525"/>
      <c r="AM22" s="1336" t="s">
        <v>439</v>
      </c>
      <c r="AN22" s="1336"/>
      <c r="AO22" s="1336"/>
      <c r="AP22" s="1336" t="s">
        <v>439</v>
      </c>
      <c r="AQ22" s="1336"/>
      <c r="AR22" s="1336"/>
      <c r="AS22" s="7"/>
      <c r="AT22" s="525"/>
      <c r="AU22" s="525"/>
      <c r="AV22" s="1336" t="s">
        <v>439</v>
      </c>
      <c r="AW22" s="1336"/>
      <c r="AX22" s="1336"/>
      <c r="AY22" s="1336" t="s">
        <v>439</v>
      </c>
      <c r="AZ22" s="1336"/>
      <c r="BA22" s="1336"/>
      <c r="BB22" s="7"/>
      <c r="BC22" s="525"/>
      <c r="BD22" s="525"/>
      <c r="BE22" s="1336" t="s">
        <v>439</v>
      </c>
      <c r="BF22" s="1336"/>
      <c r="BG22" s="1336"/>
      <c r="BH22" s="1336" t="s">
        <v>439</v>
      </c>
      <c r="BI22" s="1336"/>
      <c r="BJ22" s="1336"/>
      <c r="BK22" s="7"/>
      <c r="BL22" s="525"/>
      <c r="BM22" s="525"/>
      <c r="BN22" s="1336" t="s">
        <v>439</v>
      </c>
      <c r="BO22" s="1336"/>
      <c r="BP22" s="1336"/>
      <c r="BQ22" s="1336" t="s">
        <v>439</v>
      </c>
      <c r="BR22" s="1336"/>
      <c r="BS22" s="1336"/>
      <c r="BT22" s="114"/>
      <c r="BX22" s="493"/>
      <c r="BY22" s="493"/>
      <c r="GA22" s="268"/>
      <c r="GB22" s="268"/>
    </row>
    <row r="23" spans="1:185" ht="17.100000000000001" customHeight="1" x14ac:dyDescent="0.25">
      <c r="A23" s="1"/>
      <c r="B23" s="1205" t="s">
        <v>439</v>
      </c>
      <c r="C23" s="1205"/>
      <c r="D23" s="1205"/>
      <c r="E23" s="1205"/>
      <c r="F23" s="439">
        <f t="shared" ref="F23:U23" si="1">SUM(F20:F22)</f>
        <v>0</v>
      </c>
      <c r="G23" s="524">
        <f t="shared" si="1"/>
        <v>0</v>
      </c>
      <c r="H23" s="440">
        <f t="shared" si="1"/>
        <v>0</v>
      </c>
      <c r="I23" s="524">
        <f t="shared" si="1"/>
        <v>0</v>
      </c>
      <c r="J23" s="439">
        <f t="shared" si="1"/>
        <v>0</v>
      </c>
      <c r="K23" s="524">
        <f t="shared" si="1"/>
        <v>0</v>
      </c>
      <c r="L23" s="440">
        <f t="shared" si="1"/>
        <v>0</v>
      </c>
      <c r="M23" s="524">
        <f t="shared" si="1"/>
        <v>0</v>
      </c>
      <c r="N23" s="439">
        <f t="shared" si="1"/>
        <v>0</v>
      </c>
      <c r="O23" s="524">
        <f t="shared" si="1"/>
        <v>0</v>
      </c>
      <c r="P23" s="440">
        <f t="shared" si="1"/>
        <v>0</v>
      </c>
      <c r="Q23" s="524">
        <f t="shared" si="1"/>
        <v>0</v>
      </c>
      <c r="R23" s="439">
        <f t="shared" si="1"/>
        <v>0</v>
      </c>
      <c r="S23" s="524">
        <f t="shared" si="1"/>
        <v>0</v>
      </c>
      <c r="T23" s="440">
        <f t="shared" si="1"/>
        <v>0</v>
      </c>
      <c r="U23" s="524">
        <f t="shared" si="1"/>
        <v>0</v>
      </c>
      <c r="V23" s="439">
        <f>IF(ISNUMBER(BP26),SUM(V20:V22),"")</f>
        <v>0</v>
      </c>
      <c r="W23" s="523" t="str">
        <f>IF(ISNUMBER(BO26),SUM(W20:W22),"")</f>
        <v/>
      </c>
      <c r="X23" s="522">
        <f>IF(ISNUMBER(BS26),SUM(X20:X22),"")</f>
        <v>0</v>
      </c>
      <c r="Y23" s="521" t="str">
        <f>IF(ISNUMBER(BR26),SUM(Y20:Y22),"")</f>
        <v/>
      </c>
      <c r="Z23" s="1350" t="str">
        <f>IF(ISNUMBER(Y23),IF(AND(Z20="SI CUMPLE",Z22="SI CUMPLE"),"SI CUMPLE",IF(Z20="INSTITUCIÓN EXCEPCIONADA","INSTITUCIÓN EXCEPCIONADA","NO CUMPLE")),"")</f>
        <v/>
      </c>
      <c r="AA23" s="520"/>
      <c r="AB23" s="520"/>
      <c r="AC23" s="520"/>
      <c r="AD23" s="98" t="s">
        <v>77</v>
      </c>
      <c r="AE23" s="511" t="s">
        <v>433</v>
      </c>
      <c r="AF23" s="511" t="s">
        <v>434</v>
      </c>
      <c r="AG23" s="512"/>
      <c r="AH23" s="511" t="s">
        <v>433</v>
      </c>
      <c r="AI23" s="511" t="s">
        <v>434</v>
      </c>
      <c r="AJ23" s="512"/>
      <c r="AK23" s="520"/>
      <c r="AL23" s="520"/>
      <c r="AM23" s="98" t="s">
        <v>77</v>
      </c>
      <c r="AN23" s="511" t="s">
        <v>433</v>
      </c>
      <c r="AO23" s="511" t="s">
        <v>434</v>
      </c>
      <c r="AP23" s="512"/>
      <c r="AQ23" s="511" t="s">
        <v>433</v>
      </c>
      <c r="AR23" s="511" t="s">
        <v>434</v>
      </c>
      <c r="AS23" s="512"/>
      <c r="AT23" s="520"/>
      <c r="AU23" s="520"/>
      <c r="AV23" s="98" t="s">
        <v>77</v>
      </c>
      <c r="AW23" s="511" t="s">
        <v>433</v>
      </c>
      <c r="AX23" s="511" t="s">
        <v>434</v>
      </c>
      <c r="AY23" s="512"/>
      <c r="AZ23" s="511" t="s">
        <v>433</v>
      </c>
      <c r="BA23" s="511" t="s">
        <v>434</v>
      </c>
      <c r="BB23" s="512"/>
      <c r="BC23" s="520"/>
      <c r="BD23" s="520"/>
      <c r="BE23" s="98" t="s">
        <v>77</v>
      </c>
      <c r="BF23" s="511" t="s">
        <v>433</v>
      </c>
      <c r="BG23" s="511" t="s">
        <v>434</v>
      </c>
      <c r="BH23" s="512"/>
      <c r="BI23" s="511" t="s">
        <v>433</v>
      </c>
      <c r="BJ23" s="511" t="s">
        <v>434</v>
      </c>
      <c r="BK23" s="512"/>
      <c r="BL23" s="520"/>
      <c r="BM23" s="520"/>
      <c r="BN23" s="98" t="s">
        <v>77</v>
      </c>
      <c r="BO23" s="511" t="s">
        <v>433</v>
      </c>
      <c r="BP23" s="511" t="s">
        <v>434</v>
      </c>
      <c r="BQ23" s="512"/>
      <c r="BR23" s="511" t="s">
        <v>433</v>
      </c>
      <c r="BS23" s="511" t="s">
        <v>434</v>
      </c>
      <c r="BT23" s="114"/>
      <c r="BX23" s="493"/>
      <c r="BY23" s="493"/>
      <c r="GA23" s="268"/>
      <c r="GB23" s="268"/>
    </row>
    <row r="24" spans="1:185" ht="17.100000000000001" customHeight="1" x14ac:dyDescent="0.25">
      <c r="A24" s="1"/>
      <c r="B24" s="1136" t="s">
        <v>469</v>
      </c>
      <c r="C24" s="1242"/>
      <c r="D24" s="1242"/>
      <c r="E24" s="1137"/>
      <c r="F24" s="1299" t="str">
        <f>AG30</f>
        <v/>
      </c>
      <c r="G24" s="1300"/>
      <c r="H24" s="1299" t="str">
        <f>AJ30</f>
        <v/>
      </c>
      <c r="I24" s="1314"/>
      <c r="J24" s="1299" t="str">
        <f>AP30</f>
        <v/>
      </c>
      <c r="K24" s="1300"/>
      <c r="L24" s="1299" t="str">
        <f>AS30</f>
        <v/>
      </c>
      <c r="M24" s="1314"/>
      <c r="N24" s="1299" t="str">
        <f>AY30</f>
        <v/>
      </c>
      <c r="O24" s="1300"/>
      <c r="P24" s="1299" t="str">
        <f>BB30</f>
        <v/>
      </c>
      <c r="Q24" s="1314"/>
      <c r="R24" s="1299" t="str">
        <f>BH30</f>
        <v/>
      </c>
      <c r="S24" s="1300"/>
      <c r="T24" s="1299" t="str">
        <f>BK30</f>
        <v/>
      </c>
      <c r="U24" s="1314"/>
      <c r="V24" s="1299" t="str">
        <f>BQ30</f>
        <v/>
      </c>
      <c r="W24" s="1300"/>
      <c r="X24" s="1299" t="str">
        <f>BT30</f>
        <v/>
      </c>
      <c r="Y24" s="1314"/>
      <c r="Z24" s="1351"/>
      <c r="AA24" s="520"/>
      <c r="AB24" s="520"/>
      <c r="AC24" s="520"/>
      <c r="AD24" s="98" t="s">
        <v>435</v>
      </c>
      <c r="AE24" s="509" t="str">
        <f>IF(AF24=0,"",IF(AF24=AF19,AE19,(AC16/AC21)))</f>
        <v/>
      </c>
      <c r="AF24" s="508">
        <f>AC18+AC19</f>
        <v>0</v>
      </c>
      <c r="AG24" s="8"/>
      <c r="AH24" s="509" t="str">
        <f>IF(AI24=0,"",IF(AI24=AI19,AH19,(AH16/AG21)))</f>
        <v/>
      </c>
      <c r="AI24" s="508">
        <f>AG18+AG19</f>
        <v>0</v>
      </c>
      <c r="AJ24" s="512"/>
      <c r="AK24" s="520"/>
      <c r="AL24" s="520"/>
      <c r="AM24" s="98" t="s">
        <v>435</v>
      </c>
      <c r="AN24" s="671" t="str">
        <f>IF(AO24=0,"",IF(AO24=AO19,AN19,(AL16/AL21)))</f>
        <v/>
      </c>
      <c r="AO24" s="508">
        <f>AL18+AL19</f>
        <v>0</v>
      </c>
      <c r="AP24" s="8"/>
      <c r="AQ24" s="671" t="str">
        <f>IF(AR24=0,"",IF(AR24=AR19,AQ19,(AQ16/AP21)))</f>
        <v/>
      </c>
      <c r="AR24" s="508">
        <f>AP18+AP19</f>
        <v>0</v>
      </c>
      <c r="AS24" s="512"/>
      <c r="AT24" s="520"/>
      <c r="AU24" s="520"/>
      <c r="AV24" s="98" t="s">
        <v>435</v>
      </c>
      <c r="AW24" s="509" t="str">
        <f>IF(AX24=0,"",IF(AX24=AX19,AW19,(AU16/AU21)))</f>
        <v/>
      </c>
      <c r="AX24" s="508">
        <f>AU18+AU19</f>
        <v>0</v>
      </c>
      <c r="AY24" s="8"/>
      <c r="AZ24" s="509" t="str">
        <f>IF(BA24=0,"",IF(BA24=BA19,AZ19,(AZ16/AY21)))</f>
        <v/>
      </c>
      <c r="BA24" s="508">
        <f>AY18+AY19</f>
        <v>0</v>
      </c>
      <c r="BB24" s="512"/>
      <c r="BC24" s="520"/>
      <c r="BD24" s="520"/>
      <c r="BE24" s="98" t="s">
        <v>435</v>
      </c>
      <c r="BF24" s="509" t="str">
        <f>IF(BG24=0,"",IF(BG24=BG19,BF19,(BD16/BD21)))</f>
        <v/>
      </c>
      <c r="BG24" s="508">
        <f>BD18+BD19</f>
        <v>0</v>
      </c>
      <c r="BH24" s="8"/>
      <c r="BI24" s="509" t="str">
        <f>IF(BJ24=0,"",IF(BJ24=BJ19,BI19,(BI16/BH21)))</f>
        <v/>
      </c>
      <c r="BJ24" s="508">
        <f>BH18+BH19</f>
        <v>0</v>
      </c>
      <c r="BK24" s="8"/>
      <c r="BL24" s="520"/>
      <c r="BM24" s="520"/>
      <c r="BN24" s="98" t="s">
        <v>435</v>
      </c>
      <c r="BO24" s="509" t="str">
        <f>IF(BP24=0,"",IF(BP24=BP19,BO19,(BM16/BM21)))</f>
        <v/>
      </c>
      <c r="BP24" s="508">
        <f>BM18+BM19</f>
        <v>0</v>
      </c>
      <c r="BQ24" s="8"/>
      <c r="BR24" s="509" t="str">
        <f>IF(BS24=0,"",IF(BS24=BS19,BR19,(BR16/BQ21)))</f>
        <v/>
      </c>
      <c r="BS24" s="508">
        <f>BQ18+BQ19</f>
        <v>0</v>
      </c>
      <c r="BT24" s="114"/>
      <c r="BX24" s="493"/>
      <c r="BY24" s="493"/>
      <c r="GA24" s="268"/>
      <c r="GB24" s="268"/>
    </row>
    <row r="25" spans="1:185" ht="17.100000000000001" customHeight="1" x14ac:dyDescent="0.25">
      <c r="A25" s="1"/>
      <c r="B25" s="1136" t="s">
        <v>470</v>
      </c>
      <c r="C25" s="1242"/>
      <c r="D25" s="1242"/>
      <c r="E25" s="1137"/>
      <c r="F25" s="1301" t="str">
        <f>IF(ISNUMBER(AF30),AF30,"")</f>
        <v/>
      </c>
      <c r="G25" s="1300"/>
      <c r="H25" s="1301" t="str">
        <f>IF(ISNUMBER(AI30),AI30,"")</f>
        <v/>
      </c>
      <c r="I25" s="1305"/>
      <c r="J25" s="1301" t="str">
        <f>IF(ISNUMBER(AO30),AO30,"")</f>
        <v/>
      </c>
      <c r="K25" s="1300"/>
      <c r="L25" s="1301" t="str">
        <f>IF(ISNUMBER(AR30),AR30,"")</f>
        <v/>
      </c>
      <c r="M25" s="1305"/>
      <c r="N25" s="1301" t="str">
        <f>IF(ISNUMBER(AX30),AX30,"")</f>
        <v/>
      </c>
      <c r="O25" s="1300"/>
      <c r="P25" s="1301" t="str">
        <f>IF(ISNUMBER(BA30),BA30,"")</f>
        <v/>
      </c>
      <c r="Q25" s="1305"/>
      <c r="R25" s="1301" t="str">
        <f>IF(ISNUMBER(BG30),BG30,"")</f>
        <v/>
      </c>
      <c r="S25" s="1300"/>
      <c r="T25" s="1301" t="str">
        <f>IF(ISNUMBER(BJ30),BJ30,"")</f>
        <v/>
      </c>
      <c r="U25" s="1305"/>
      <c r="V25" s="1301" t="str">
        <f>IF(ISNUMBER(BP30),BP30,"")</f>
        <v/>
      </c>
      <c r="W25" s="1300"/>
      <c r="X25" s="1301" t="str">
        <f>IF(ISNUMBER(BS30),BS30,"")</f>
        <v/>
      </c>
      <c r="Y25" s="1305"/>
      <c r="Z25" s="1352"/>
      <c r="AA25" s="520"/>
      <c r="AB25" s="520"/>
      <c r="AC25" s="520"/>
      <c r="AD25" s="98" t="s">
        <v>161</v>
      </c>
      <c r="AE25" s="509" t="str">
        <f>IF(AF25=0,"",IF(AF25=AF20,AE20,(AC20/AC21)))</f>
        <v/>
      </c>
      <c r="AF25" s="508">
        <f>AC20</f>
        <v>0</v>
      </c>
      <c r="AG25" s="8"/>
      <c r="AH25" s="509" t="str">
        <f>IF(AI25=0,"",IF(AI25=AI20,AH20,(AG20/AG21)))</f>
        <v/>
      </c>
      <c r="AI25" s="508">
        <f>AG20</f>
        <v>0</v>
      </c>
      <c r="AJ25" s="512"/>
      <c r="AK25" s="520"/>
      <c r="AL25" s="520"/>
      <c r="AM25" s="98" t="s">
        <v>161</v>
      </c>
      <c r="AN25" s="671" t="str">
        <f>IF(AO25=0,"",IF(AO25=AO20,AN20,(AL20/AL21)))</f>
        <v/>
      </c>
      <c r="AO25" s="508">
        <f>AL20</f>
        <v>0</v>
      </c>
      <c r="AP25" s="8"/>
      <c r="AQ25" s="671" t="str">
        <f>IF(AR25=0,"",IF(AR25=AR20,AQ20,(AP20/AP21)))</f>
        <v/>
      </c>
      <c r="AR25" s="508">
        <f>AP20</f>
        <v>0</v>
      </c>
      <c r="AS25" s="512"/>
      <c r="AT25" s="520"/>
      <c r="AU25" s="520"/>
      <c r="AV25" s="98" t="s">
        <v>161</v>
      </c>
      <c r="AW25" s="509" t="str">
        <f>IF(AX25=0,"",IF(AX25=AX20,AW20,(AU20/AU21)))</f>
        <v/>
      </c>
      <c r="AX25" s="508">
        <f>AU20</f>
        <v>0</v>
      </c>
      <c r="AY25" s="8"/>
      <c r="AZ25" s="509" t="str">
        <f>IF(BA25=0,"",IF(BA25=BA20,AZ20,(AY20/AY21)))</f>
        <v/>
      </c>
      <c r="BA25" s="508">
        <f>AY20</f>
        <v>0</v>
      </c>
      <c r="BB25" s="512"/>
      <c r="BC25" s="520"/>
      <c r="BD25" s="520"/>
      <c r="BE25" s="98" t="s">
        <v>161</v>
      </c>
      <c r="BF25" s="509" t="str">
        <f>IF(BG25=0,"",IF(BG25=BG20,BF20,(BD20/BD21)))</f>
        <v/>
      </c>
      <c r="BG25" s="508">
        <f>BD20</f>
        <v>0</v>
      </c>
      <c r="BH25" s="8"/>
      <c r="BI25" s="509" t="str">
        <f>IF(BJ25=0,"",IF(BJ25=BJ20,BI20,(BH20/BH21)))</f>
        <v/>
      </c>
      <c r="BJ25" s="508">
        <f>BH20</f>
        <v>0</v>
      </c>
      <c r="BK25" s="8"/>
      <c r="BL25" s="520"/>
      <c r="BM25" s="520"/>
      <c r="BN25" s="98" t="s">
        <v>161</v>
      </c>
      <c r="BO25" s="509" t="str">
        <f>IF(BP25=0,"",IF(BP25=BP20,BO20,(BM20/BM21)))</f>
        <v/>
      </c>
      <c r="BP25" s="508">
        <f>BM20</f>
        <v>0</v>
      </c>
      <c r="BQ25" s="8"/>
      <c r="BR25" s="509" t="str">
        <f>IF(BS25=0,"",IF(BS25=BS20,BR20,(BQ20/BQ21)))</f>
        <v/>
      </c>
      <c r="BS25" s="508">
        <f>BQ20</f>
        <v>0</v>
      </c>
      <c r="BT25" s="114"/>
      <c r="BX25" s="493"/>
      <c r="BY25" s="493"/>
      <c r="GA25" s="268"/>
      <c r="GB25" s="268"/>
    </row>
    <row r="26" spans="1:185" ht="20.100000000000001" customHeight="1" x14ac:dyDescent="0.25">
      <c r="A26" s="1"/>
      <c r="B26" s="1285" t="s">
        <v>373</v>
      </c>
      <c r="C26" s="1286"/>
      <c r="D26" s="1286"/>
      <c r="E26" s="1286"/>
      <c r="F26" s="1286"/>
      <c r="G26" s="1286"/>
      <c r="H26" s="1286"/>
      <c r="I26" s="1286"/>
      <c r="J26" s="1286"/>
      <c r="K26" s="1286"/>
      <c r="L26" s="1286"/>
      <c r="M26" s="1286"/>
      <c r="N26" s="1286"/>
      <c r="O26" s="1286"/>
      <c r="P26" s="1286"/>
      <c r="Q26" s="1286"/>
      <c r="R26" s="1286"/>
      <c r="S26" s="1286"/>
      <c r="T26" s="1286"/>
      <c r="U26" s="1286"/>
      <c r="V26" s="1286"/>
      <c r="W26" s="1286"/>
      <c r="X26" s="1286"/>
      <c r="Y26" s="1286"/>
      <c r="Z26" s="1287"/>
      <c r="AA26" s="371"/>
      <c r="AB26" s="371"/>
      <c r="AC26" s="371"/>
      <c r="AD26" s="519" t="s">
        <v>442</v>
      </c>
      <c r="AE26" s="518" t="str">
        <f>IF(ISNUMBER(AE24),AE24+AE25,"")</f>
        <v/>
      </c>
      <c r="AF26" s="506">
        <f>SUM(AF24:AF25)</f>
        <v>0</v>
      </c>
      <c r="AG26" s="507"/>
      <c r="AH26" s="518" t="str">
        <f>IF(ISNUMBER(AH24),AH24+AH25,"")</f>
        <v/>
      </c>
      <c r="AI26" s="506">
        <f>SUM(AI24:AI25)</f>
        <v>0</v>
      </c>
      <c r="AJ26" s="8"/>
      <c r="AK26" s="371"/>
      <c r="AL26" s="371"/>
      <c r="AM26" s="519" t="s">
        <v>442</v>
      </c>
      <c r="AN26" s="518" t="str">
        <f>IF(ISNUMBER(AN24),(AN24+AN25),"")</f>
        <v/>
      </c>
      <c r="AO26" s="506">
        <f>SUM(AO24:AO25)</f>
        <v>0</v>
      </c>
      <c r="AP26" s="507"/>
      <c r="AQ26" s="518" t="str">
        <f>IF(ISNUMBER(AQ24),AQ24+AQ25,"")</f>
        <v/>
      </c>
      <c r="AR26" s="506">
        <f>SUM(AR24:AR25)</f>
        <v>0</v>
      </c>
      <c r="AS26" s="8"/>
      <c r="AT26" s="371"/>
      <c r="AU26" s="371"/>
      <c r="AV26" s="519" t="s">
        <v>442</v>
      </c>
      <c r="AW26" s="518" t="str">
        <f>IF(ISNUMBER(AW24),AW24+AW25,"")</f>
        <v/>
      </c>
      <c r="AX26" s="506">
        <f>SUM(AX24:AX25)</f>
        <v>0</v>
      </c>
      <c r="AY26" s="507"/>
      <c r="AZ26" s="518" t="str">
        <f>IF(ISNUMBER(AZ24),AZ24+AZ25,"")</f>
        <v/>
      </c>
      <c r="BA26" s="506">
        <f>SUM(BA24:BA25)</f>
        <v>0</v>
      </c>
      <c r="BB26" s="8"/>
      <c r="BC26" s="371"/>
      <c r="BD26" s="371"/>
      <c r="BE26" s="519" t="s">
        <v>442</v>
      </c>
      <c r="BF26" s="518" t="str">
        <f>IF(ISNUMBER(BF24),BF24+BF25,"")</f>
        <v/>
      </c>
      <c r="BG26" s="506">
        <f>SUM(BG24:BG25)</f>
        <v>0</v>
      </c>
      <c r="BH26" s="507"/>
      <c r="BI26" s="518" t="str">
        <f>IF(ISNUMBER(BI24),BI24+BI25,"")</f>
        <v/>
      </c>
      <c r="BJ26" s="506">
        <f>SUM(BJ24:BJ25)</f>
        <v>0</v>
      </c>
      <c r="BK26" s="507"/>
      <c r="BL26" s="371"/>
      <c r="BM26" s="371"/>
      <c r="BN26" s="519" t="s">
        <v>442</v>
      </c>
      <c r="BO26" s="518" t="str">
        <f>IF(ISNUMBER(BO24),BO24+BO25,"")</f>
        <v/>
      </c>
      <c r="BP26" s="506">
        <f>SUM(BP24:BP25)</f>
        <v>0</v>
      </c>
      <c r="BQ26" s="507"/>
      <c r="BR26" s="518" t="str">
        <f>IF(ISNUMBER(BR24),BR24+BR25,"")</f>
        <v/>
      </c>
      <c r="BS26" s="506">
        <f>SUM(BS24:BS25)</f>
        <v>0</v>
      </c>
      <c r="BT26" s="114"/>
      <c r="BX26" s="493"/>
      <c r="BY26" s="493"/>
      <c r="GA26" s="268"/>
      <c r="GB26" s="268"/>
    </row>
    <row r="27" spans="1:185" s="514" customFormat="1" ht="17.100000000000001" customHeight="1" x14ac:dyDescent="0.25">
      <c r="A27" s="1"/>
      <c r="B27" s="1344" t="s">
        <v>17</v>
      </c>
      <c r="C27" s="1345"/>
      <c r="D27" s="1345"/>
      <c r="E27" s="1345"/>
      <c r="F27" s="1346"/>
      <c r="G27" s="1353" t="s">
        <v>159</v>
      </c>
      <c r="H27" s="1354"/>
      <c r="I27" s="1354"/>
      <c r="J27" s="1355"/>
      <c r="K27" s="1306" t="s">
        <v>158</v>
      </c>
      <c r="L27" s="1306"/>
      <c r="M27" s="1306"/>
      <c r="N27" s="1306"/>
      <c r="O27" s="1306" t="s">
        <v>167</v>
      </c>
      <c r="P27" s="1306"/>
      <c r="Q27" s="1306"/>
      <c r="R27" s="1306"/>
      <c r="S27" s="1306" t="s">
        <v>168</v>
      </c>
      <c r="T27" s="1306"/>
      <c r="U27" s="1306"/>
      <c r="V27" s="1306"/>
      <c r="W27" s="1307" t="s">
        <v>123</v>
      </c>
      <c r="X27" s="1307"/>
      <c r="Y27" s="1307"/>
      <c r="Z27" s="1307"/>
      <c r="AA27" s="7"/>
      <c r="AB27" s="7"/>
      <c r="AC27" s="7"/>
      <c r="AD27" s="7"/>
      <c r="AE27" s="1341" t="s">
        <v>443</v>
      </c>
      <c r="AF27" s="1341"/>
      <c r="AG27" s="1341"/>
      <c r="AH27" s="1341" t="s">
        <v>443</v>
      </c>
      <c r="AI27" s="1341"/>
      <c r="AJ27" s="1341"/>
      <c r="AK27" s="8"/>
      <c r="AL27" s="7"/>
      <c r="AM27" s="7"/>
      <c r="AN27" s="1341" t="s">
        <v>443</v>
      </c>
      <c r="AO27" s="1341"/>
      <c r="AP27" s="1341"/>
      <c r="AQ27" s="1341" t="s">
        <v>443</v>
      </c>
      <c r="AR27" s="1341"/>
      <c r="AS27" s="1341"/>
      <c r="AT27" s="8"/>
      <c r="AU27" s="7"/>
      <c r="AV27" s="7"/>
      <c r="AW27" s="1341" t="s">
        <v>443</v>
      </c>
      <c r="AX27" s="1341"/>
      <c r="AY27" s="1341"/>
      <c r="AZ27" s="1341" t="s">
        <v>443</v>
      </c>
      <c r="BA27" s="1341"/>
      <c r="BB27" s="1341"/>
      <c r="BC27" s="8"/>
      <c r="BD27" s="7"/>
      <c r="BE27" s="7"/>
      <c r="BF27" s="1341" t="s">
        <v>443</v>
      </c>
      <c r="BG27" s="1341"/>
      <c r="BH27" s="1341"/>
      <c r="BI27" s="1341" t="s">
        <v>443</v>
      </c>
      <c r="BJ27" s="1341"/>
      <c r="BK27" s="1341"/>
      <c r="BL27" s="517"/>
      <c r="BM27" s="7"/>
      <c r="BN27" s="7"/>
      <c r="BO27" s="1341" t="s">
        <v>443</v>
      </c>
      <c r="BP27" s="1341"/>
      <c r="BQ27" s="1341"/>
      <c r="BR27" s="1341" t="s">
        <v>443</v>
      </c>
      <c r="BS27" s="1341"/>
      <c r="BT27" s="1341"/>
      <c r="BU27" s="516"/>
      <c r="BY27" s="515"/>
      <c r="BZ27" s="515"/>
      <c r="GB27" s="515"/>
      <c r="GC27" s="515"/>
    </row>
    <row r="28" spans="1:185" ht="17.100000000000001" customHeight="1" x14ac:dyDescent="0.25">
      <c r="A28" s="2"/>
      <c r="B28" s="1347"/>
      <c r="C28" s="1348"/>
      <c r="D28" s="1348"/>
      <c r="E28" s="1348"/>
      <c r="F28" s="1349"/>
      <c r="G28" s="470" t="s">
        <v>76</v>
      </c>
      <c r="H28" s="470" t="s">
        <v>75</v>
      </c>
      <c r="I28" s="1297" t="s">
        <v>73</v>
      </c>
      <c r="J28" s="1298"/>
      <c r="K28" s="470" t="s">
        <v>76</v>
      </c>
      <c r="L28" s="470" t="s">
        <v>75</v>
      </c>
      <c r="M28" s="1297" t="s">
        <v>73</v>
      </c>
      <c r="N28" s="1298"/>
      <c r="O28" s="470" t="s">
        <v>76</v>
      </c>
      <c r="P28" s="470" t="s">
        <v>75</v>
      </c>
      <c r="Q28" s="1297" t="s">
        <v>73</v>
      </c>
      <c r="R28" s="1298"/>
      <c r="S28" s="470" t="s">
        <v>76</v>
      </c>
      <c r="T28" s="470" t="s">
        <v>75</v>
      </c>
      <c r="U28" s="1297" t="s">
        <v>73</v>
      </c>
      <c r="V28" s="1298"/>
      <c r="W28" s="470" t="s">
        <v>76</v>
      </c>
      <c r="X28" s="470" t="s">
        <v>75</v>
      </c>
      <c r="Y28" s="1313" t="s">
        <v>119</v>
      </c>
      <c r="Z28" s="1313"/>
      <c r="AA28" s="513"/>
      <c r="AB28" s="513"/>
      <c r="AC28" s="513"/>
      <c r="AD28" s="513"/>
      <c r="AE28" s="98" t="s">
        <v>77</v>
      </c>
      <c r="AF28" s="511" t="s">
        <v>444</v>
      </c>
      <c r="AG28" s="511" t="s">
        <v>445</v>
      </c>
      <c r="AH28" s="512"/>
      <c r="AI28" s="511" t="s">
        <v>444</v>
      </c>
      <c r="AJ28" s="511" t="s">
        <v>445</v>
      </c>
      <c r="AK28" s="507"/>
      <c r="AL28" s="513"/>
      <c r="AM28" s="513"/>
      <c r="AN28" s="98" t="s">
        <v>77</v>
      </c>
      <c r="AO28" s="511" t="s">
        <v>444</v>
      </c>
      <c r="AP28" s="511" t="s">
        <v>445</v>
      </c>
      <c r="AQ28" s="512"/>
      <c r="AR28" s="511" t="s">
        <v>444</v>
      </c>
      <c r="AS28" s="511" t="s">
        <v>445</v>
      </c>
      <c r="AT28" s="507"/>
      <c r="AU28" s="513"/>
      <c r="AV28" s="513"/>
      <c r="AW28" s="98" t="s">
        <v>77</v>
      </c>
      <c r="AX28" s="511" t="s">
        <v>444</v>
      </c>
      <c r="AY28" s="511" t="s">
        <v>445</v>
      </c>
      <c r="AZ28" s="512"/>
      <c r="BA28" s="511" t="s">
        <v>444</v>
      </c>
      <c r="BB28" s="511" t="s">
        <v>445</v>
      </c>
      <c r="BC28" s="507"/>
      <c r="BD28" s="513"/>
      <c r="BE28" s="513"/>
      <c r="BF28" s="98" t="s">
        <v>77</v>
      </c>
      <c r="BG28" s="511" t="s">
        <v>444</v>
      </c>
      <c r="BH28" s="511" t="s">
        <v>445</v>
      </c>
      <c r="BI28" s="512"/>
      <c r="BJ28" s="511" t="s">
        <v>444</v>
      </c>
      <c r="BK28" s="511" t="s">
        <v>445</v>
      </c>
      <c r="BL28" s="512"/>
      <c r="BM28" s="513"/>
      <c r="BN28" s="513"/>
      <c r="BO28" s="98" t="s">
        <v>77</v>
      </c>
      <c r="BP28" s="511" t="s">
        <v>444</v>
      </c>
      <c r="BQ28" s="511" t="s">
        <v>445</v>
      </c>
      <c r="BR28" s="512"/>
      <c r="BS28" s="511" t="s">
        <v>444</v>
      </c>
      <c r="BT28" s="511" t="s">
        <v>445</v>
      </c>
      <c r="BU28" s="114"/>
      <c r="BY28" s="493"/>
      <c r="BZ28" s="493"/>
      <c r="GB28" s="268"/>
      <c r="GC28" s="268"/>
    </row>
    <row r="29" spans="1:185" ht="18" customHeight="1" x14ac:dyDescent="0.25">
      <c r="A29" s="1"/>
      <c r="B29" s="1282" t="s">
        <v>84</v>
      </c>
      <c r="C29" s="1283"/>
      <c r="D29" s="1283"/>
      <c r="E29" s="1283"/>
      <c r="F29" s="1284"/>
      <c r="G29" s="467"/>
      <c r="H29" s="505"/>
      <c r="I29" s="482" t="str">
        <f t="shared" ref="I29:I34" si="2">IF((H29-G29)=0," ",IF((H29-G29)&lt;0,(H29-G29)*-1,(H29-G29)))</f>
        <v xml:space="preserve"> </v>
      </c>
      <c r="J29" s="94" t="str">
        <f t="shared" ref="J29:J34" si="3">IF((H29-G29)=0," ",IF((H29-G29)&lt;-1,"Servidores excedentes",IF((H29-G29)=1,"Servidor requerido",IF((H29-G29)=-1,"Servidor excedente",IF((H29-G29)&gt;1,"Servidores requeridos","")))))</f>
        <v xml:space="preserve"> </v>
      </c>
      <c r="K29" s="467"/>
      <c r="L29" s="505"/>
      <c r="M29" s="482" t="str">
        <f t="shared" ref="M29:M34" si="4">IF((L29-K29)=0," ",IF((L29-K29)&lt;0,(L29-K29)*-1,(L29-K29)))</f>
        <v xml:space="preserve"> </v>
      </c>
      <c r="N29" s="94" t="str">
        <f t="shared" ref="N29:N34" si="5">IF((L29-K29)=0," ",IF((L29-K29)&lt;-1,"Servidores excedentes",IF((L29-K29)=1,"Servidor requerido",IF((L29-K29)=-1,"Servidor excedente",IF((L29-K29)&gt;1,"Servidores requeridos","")))))</f>
        <v xml:space="preserve"> </v>
      </c>
      <c r="O29" s="467"/>
      <c r="P29" s="505"/>
      <c r="Q29" s="482" t="str">
        <f t="shared" ref="Q29:Q34" si="6">IF((P29-O29)=0," ",IF((P29-O29)&lt;0,(P29-O29)*-1,(P29-O29)))</f>
        <v xml:space="preserve"> </v>
      </c>
      <c r="R29" s="94" t="str">
        <f t="shared" ref="R29:R34" si="7">IF((P29-O29)=0," ",IF((P29-O29)&lt;-1,"Servidores excedentes",IF((P29-O29)=1,"Servidor requerido",IF((P29-O29)=-1,"Servidor excedente",IF((P29-O29)&gt;1,"Servidores requeridos","")))))</f>
        <v xml:space="preserve"> </v>
      </c>
      <c r="S29" s="467"/>
      <c r="T29" s="505"/>
      <c r="U29" s="482" t="str">
        <f t="shared" ref="U29:U34" si="8">IF((T29-S29)=0," ",IF((T29-S29)&lt;0,(T29-S29)*-1,(T29-S29)))</f>
        <v xml:space="preserve"> </v>
      </c>
      <c r="V29" s="94" t="str">
        <f t="shared" ref="V29:V34" si="9">IF((T29-S29)=0," ",IF((T29-S29)&lt;-1,"Servidores excedentes",IF((T29-S29)=1,"Servidor requerido",IF((T29-S29)=-1,"Servidor excedente",IF((T29-S29)&gt;1,"Servidores requeridos","")))))</f>
        <v xml:space="preserve"> </v>
      </c>
      <c r="W29" s="417" t="str">
        <f t="shared" ref="W29:X34" si="10">IF((G29+K29+O29+S29)=0," ",(G29+K29+O29+S29))</f>
        <v xml:space="preserve"> </v>
      </c>
      <c r="X29" s="97" t="str">
        <f t="shared" si="10"/>
        <v xml:space="preserve"> </v>
      </c>
      <c r="Y29" s="482" t="str">
        <f t="shared" ref="Y29:Y34" si="11">IF(((H29+L29+P29+T29)-(G29+K29+O29+S29))&lt;0,((H29+L29+P29+T29)-(G29+K29+O29+S29))*-1,IF(((H29+L29+P29+T29)-(G29+K29+O29+S29))=0," ",((H29+L29+P29+T29)-(G29+K29+O29+S29))))</f>
        <v xml:space="preserve"> </v>
      </c>
      <c r="Z29" s="418" t="str">
        <f t="shared" ref="Z29:Z34" si="12">IF(((H29+L29+P29+T29)-(G29+K29+O29+S29))=0," ",IF(((H29+L29+P29+T29)-(G29+K29+O29+S29))&lt;-1,"Servidores excedentes",IF(((H29+L29+P29+T29)-(G29+K29+O29+S29))=1,"Servidor requerido",IF(((H29+L29+P29+T29)-(G29+K29+O29+S29))=-1,"Servidor excedente",IF(((H29+L29+P29+T29)-(G29+K29+O29+S29))&gt;1,"Servidores requeridos","")))))</f>
        <v xml:space="preserve"> </v>
      </c>
      <c r="AA29" s="178"/>
      <c r="AB29" s="178"/>
      <c r="AC29" s="178"/>
      <c r="AD29" s="178"/>
      <c r="AE29" s="98" t="s">
        <v>446</v>
      </c>
      <c r="AF29" s="510" t="str">
        <f>AE25</f>
        <v/>
      </c>
      <c r="AG29" s="508">
        <f>AF25</f>
        <v>0</v>
      </c>
      <c r="AH29" s="8"/>
      <c r="AI29" s="510" t="str">
        <f>AH25</f>
        <v/>
      </c>
      <c r="AJ29" s="508">
        <f>AI25</f>
        <v>0</v>
      </c>
      <c r="AK29" s="178"/>
      <c r="AL29" s="178"/>
      <c r="AM29" s="178"/>
      <c r="AN29" s="98" t="s">
        <v>446</v>
      </c>
      <c r="AO29" s="510" t="str">
        <f>AN25</f>
        <v/>
      </c>
      <c r="AP29" s="508">
        <f>AO25</f>
        <v>0</v>
      </c>
      <c r="AQ29" s="8"/>
      <c r="AR29" s="510" t="str">
        <f>AQ25</f>
        <v/>
      </c>
      <c r="AS29" s="508">
        <f>AR25</f>
        <v>0</v>
      </c>
      <c r="AT29" s="178"/>
      <c r="AU29" s="178"/>
      <c r="AV29" s="178"/>
      <c r="AW29" s="98" t="s">
        <v>446</v>
      </c>
      <c r="AX29" s="510" t="str">
        <f>AW25</f>
        <v/>
      </c>
      <c r="AY29" s="508">
        <f>AX25</f>
        <v>0</v>
      </c>
      <c r="AZ29" s="8"/>
      <c r="BA29" s="510" t="str">
        <f>AZ25</f>
        <v/>
      </c>
      <c r="BB29" s="508">
        <f>BA25</f>
        <v>0</v>
      </c>
      <c r="BC29" s="178"/>
      <c r="BD29" s="178"/>
      <c r="BE29" s="178"/>
      <c r="BF29" s="98" t="s">
        <v>446</v>
      </c>
      <c r="BG29" s="510" t="str">
        <f>BF25</f>
        <v/>
      </c>
      <c r="BH29" s="508">
        <f>BG25</f>
        <v>0</v>
      </c>
      <c r="BI29" s="8"/>
      <c r="BJ29" s="510" t="str">
        <f>BI25</f>
        <v/>
      </c>
      <c r="BK29" s="508">
        <f>BJ25</f>
        <v>0</v>
      </c>
      <c r="BL29" s="8"/>
      <c r="BM29" s="178"/>
      <c r="BN29" s="178"/>
      <c r="BO29" s="98" t="s">
        <v>446</v>
      </c>
      <c r="BP29" s="510" t="str">
        <f>BO25</f>
        <v/>
      </c>
      <c r="BQ29" s="508">
        <f>BP25</f>
        <v>0</v>
      </c>
      <c r="BR29" s="8"/>
      <c r="BS29" s="510" t="str">
        <f>BR25</f>
        <v/>
      </c>
      <c r="BT29" s="508">
        <f>BS25</f>
        <v>0</v>
      </c>
      <c r="BU29" s="114"/>
      <c r="BY29" s="493"/>
      <c r="BZ29" s="493"/>
      <c r="GB29" s="268"/>
      <c r="GC29" s="268"/>
    </row>
    <row r="30" spans="1:185" ht="18" customHeight="1" x14ac:dyDescent="0.25">
      <c r="A30" s="1"/>
      <c r="B30" s="1282" t="s">
        <v>19</v>
      </c>
      <c r="C30" s="1283"/>
      <c r="D30" s="1283"/>
      <c r="E30" s="1283"/>
      <c r="F30" s="1284"/>
      <c r="G30" s="467"/>
      <c r="H30" s="505"/>
      <c r="I30" s="482" t="str">
        <f t="shared" si="2"/>
        <v xml:space="preserve"> </v>
      </c>
      <c r="J30" s="94" t="str">
        <f t="shared" si="3"/>
        <v xml:space="preserve"> </v>
      </c>
      <c r="K30" s="467"/>
      <c r="L30" s="505"/>
      <c r="M30" s="482" t="str">
        <f t="shared" si="4"/>
        <v xml:space="preserve"> </v>
      </c>
      <c r="N30" s="94" t="str">
        <f t="shared" si="5"/>
        <v xml:space="preserve"> </v>
      </c>
      <c r="O30" s="467"/>
      <c r="P30" s="505"/>
      <c r="Q30" s="482" t="str">
        <f t="shared" si="6"/>
        <v xml:space="preserve"> </v>
      </c>
      <c r="R30" s="94" t="str">
        <f t="shared" si="7"/>
        <v xml:space="preserve"> </v>
      </c>
      <c r="S30" s="467"/>
      <c r="T30" s="505"/>
      <c r="U30" s="482" t="str">
        <f t="shared" si="8"/>
        <v xml:space="preserve"> </v>
      </c>
      <c r="V30" s="94" t="str">
        <f t="shared" si="9"/>
        <v xml:space="preserve"> </v>
      </c>
      <c r="W30" s="417" t="str">
        <f t="shared" si="10"/>
        <v xml:space="preserve"> </v>
      </c>
      <c r="X30" s="97" t="str">
        <f t="shared" si="10"/>
        <v xml:space="preserve"> </v>
      </c>
      <c r="Y30" s="482" t="str">
        <f t="shared" si="11"/>
        <v xml:space="preserve"> </v>
      </c>
      <c r="Z30" s="418" t="str">
        <f t="shared" si="12"/>
        <v xml:space="preserve"> </v>
      </c>
      <c r="AA30" s="178"/>
      <c r="AB30" s="178"/>
      <c r="AC30" s="178"/>
      <c r="AD30" s="178"/>
      <c r="AE30" s="98" t="s">
        <v>447</v>
      </c>
      <c r="AF30" s="509" t="str">
        <f>IF(ISNUMBER(AE25),IF(AE25&gt;AE20,(AE25-AE20),""),"")</f>
        <v/>
      </c>
      <c r="AG30" s="508" t="str">
        <f>IF(AF25&gt;AF20,(AF25-AF20),"")</f>
        <v/>
      </c>
      <c r="AH30" s="8"/>
      <c r="AI30" s="509" t="str">
        <f>IF(ISNUMBER(AH25),IF(AH25&gt;AH20,(AH25-AH20),"0"),"")</f>
        <v/>
      </c>
      <c r="AJ30" s="508" t="str">
        <f>IF(AI25&gt;AI20,(AI25-AI20),"")</f>
        <v/>
      </c>
      <c r="AK30" s="178"/>
      <c r="AL30" s="178"/>
      <c r="AM30" s="178"/>
      <c r="AN30" s="98" t="s">
        <v>447</v>
      </c>
      <c r="AO30" s="509" t="str">
        <f>IF(ISNUMBER(AN25),IF(AN25&gt;AN20,(AN25-AN20),""),"")</f>
        <v/>
      </c>
      <c r="AP30" s="508" t="str">
        <f>IF(AO25&gt;AO20,(AO25-AO20),"")</f>
        <v/>
      </c>
      <c r="AQ30" s="8"/>
      <c r="AR30" s="509" t="str">
        <f>IF(ISNUMBER(AQ25),IF(AQ25&gt;AQ20,(AQ25-AQ20),"0"),"")</f>
        <v/>
      </c>
      <c r="AS30" s="508" t="str">
        <f>IF(AR25&gt;AR20,(AR25-AR20),"")</f>
        <v/>
      </c>
      <c r="AT30" s="178"/>
      <c r="AU30" s="178"/>
      <c r="AV30" s="178"/>
      <c r="AW30" s="98" t="s">
        <v>447</v>
      </c>
      <c r="AX30" s="509" t="e">
        <f>IF(AW25&gt;AW20,(AW25-AW20),"")</f>
        <v>#VALUE!</v>
      </c>
      <c r="AY30" s="508" t="str">
        <f>IF(AX25&gt;AX20,(AX25-AX20),"")</f>
        <v/>
      </c>
      <c r="AZ30" s="8"/>
      <c r="BA30" s="509" t="str">
        <f>IF(ISNUMBER(AZ25),IF(AZ25&gt;AZ20,(AZ25-AZ20),"0"),"")</f>
        <v/>
      </c>
      <c r="BB30" s="508" t="str">
        <f>IF(BA25&gt;BA20,(BA25-BA20),"")</f>
        <v/>
      </c>
      <c r="BC30" s="178"/>
      <c r="BD30" s="178"/>
      <c r="BE30" s="178"/>
      <c r="BF30" s="98" t="s">
        <v>447</v>
      </c>
      <c r="BG30" s="509" t="str">
        <f>IF(ISNUMBER(BF25),IF(BF25&gt;BF20,(BF25-BF20),""),"")</f>
        <v/>
      </c>
      <c r="BH30" s="508" t="str">
        <f>IF(BG25&gt;BG20,(BG25-BG20),"")</f>
        <v/>
      </c>
      <c r="BI30" s="8"/>
      <c r="BJ30" s="509" t="str">
        <f>IF(ISNUMBER(BI25),IF(BI25&gt;BI20,(BI25-BI20),"0"),"")</f>
        <v/>
      </c>
      <c r="BK30" s="508" t="str">
        <f>IF(BJ25&gt;BJ20,(BJ25-BJ20),"")</f>
        <v/>
      </c>
      <c r="BL30" s="8"/>
      <c r="BM30" s="178"/>
      <c r="BN30" s="178"/>
      <c r="BO30" s="98" t="s">
        <v>447</v>
      </c>
      <c r="BP30" s="509" t="str">
        <f>IF(ISNUMBER(BO25),IF(BO25&gt;BO20,(BO25-BO20),""),"")</f>
        <v/>
      </c>
      <c r="BQ30" s="508" t="str">
        <f>IF(BP25&gt;BP20,(BP25-BP20),"")</f>
        <v/>
      </c>
      <c r="BR30" s="8"/>
      <c r="BS30" s="509" t="str">
        <f>IF(ISNUMBER(BR25),IF(BR25&gt;BR20,(BR25-BR20),"0"),"")</f>
        <v/>
      </c>
      <c r="BT30" s="508" t="str">
        <f>IF(BS25&gt;BS20,(BS25-BS20),"")</f>
        <v/>
      </c>
      <c r="BU30" s="114"/>
      <c r="BY30" s="493"/>
      <c r="BZ30" s="493"/>
      <c r="GB30" s="268"/>
      <c r="GC30" s="268"/>
    </row>
    <row r="31" spans="1:185" ht="18" customHeight="1" x14ac:dyDescent="0.25">
      <c r="A31" s="1"/>
      <c r="B31" s="1282" t="s">
        <v>21</v>
      </c>
      <c r="C31" s="1283"/>
      <c r="D31" s="1283"/>
      <c r="E31" s="1283"/>
      <c r="F31" s="1284"/>
      <c r="G31" s="467"/>
      <c r="H31" s="505"/>
      <c r="I31" s="482" t="str">
        <f t="shared" si="2"/>
        <v xml:space="preserve"> </v>
      </c>
      <c r="J31" s="94" t="str">
        <f t="shared" si="3"/>
        <v xml:space="preserve"> </v>
      </c>
      <c r="K31" s="467"/>
      <c r="L31" s="505"/>
      <c r="M31" s="482" t="str">
        <f t="shared" si="4"/>
        <v xml:space="preserve"> </v>
      </c>
      <c r="N31" s="94" t="str">
        <f t="shared" si="5"/>
        <v xml:space="preserve"> </v>
      </c>
      <c r="O31" s="467"/>
      <c r="P31" s="505"/>
      <c r="Q31" s="482" t="str">
        <f t="shared" si="6"/>
        <v xml:space="preserve"> </v>
      </c>
      <c r="R31" s="94" t="str">
        <f t="shared" si="7"/>
        <v xml:space="preserve"> </v>
      </c>
      <c r="S31" s="467"/>
      <c r="T31" s="505"/>
      <c r="U31" s="482" t="str">
        <f t="shared" si="8"/>
        <v xml:space="preserve"> </v>
      </c>
      <c r="V31" s="94" t="str">
        <f t="shared" si="9"/>
        <v xml:space="preserve"> </v>
      </c>
      <c r="W31" s="417" t="str">
        <f t="shared" si="10"/>
        <v xml:space="preserve"> </v>
      </c>
      <c r="X31" s="97" t="str">
        <f t="shared" si="10"/>
        <v xml:space="preserve"> </v>
      </c>
      <c r="Y31" s="482" t="str">
        <f t="shared" si="11"/>
        <v xml:space="preserve"> </v>
      </c>
      <c r="Z31" s="418" t="str">
        <f t="shared" si="12"/>
        <v xml:space="preserve"> </v>
      </c>
      <c r="AA31" s="178"/>
      <c r="AB31" s="178"/>
      <c r="AC31" s="178"/>
      <c r="AD31" s="178"/>
      <c r="AE31" s="1336" t="s">
        <v>449</v>
      </c>
      <c r="AF31" s="1336"/>
      <c r="AG31" s="506">
        <f>SUM(AG30)</f>
        <v>0</v>
      </c>
      <c r="AH31" s="507"/>
      <c r="AI31" s="507"/>
      <c r="AJ31" s="506">
        <f>SUM(AJ30)</f>
        <v>0</v>
      </c>
      <c r="AK31" s="178"/>
      <c r="AL31" s="178"/>
      <c r="AM31" s="178"/>
      <c r="AN31" s="1336" t="s">
        <v>449</v>
      </c>
      <c r="AO31" s="1336"/>
      <c r="AP31" s="506">
        <f>SUM(AP30)</f>
        <v>0</v>
      </c>
      <c r="AQ31" s="507"/>
      <c r="AR31" s="507"/>
      <c r="AS31" s="506">
        <f>SUM(AS30)</f>
        <v>0</v>
      </c>
      <c r="AT31" s="178"/>
      <c r="AU31" s="178"/>
      <c r="AV31" s="178"/>
      <c r="AW31" s="1336" t="s">
        <v>449</v>
      </c>
      <c r="AX31" s="1336"/>
      <c r="AY31" s="506">
        <f>SUM(AY30)</f>
        <v>0</v>
      </c>
      <c r="AZ31" s="507"/>
      <c r="BA31" s="507"/>
      <c r="BB31" s="506">
        <f>SUM(BB30)</f>
        <v>0</v>
      </c>
      <c r="BC31" s="178"/>
      <c r="BD31" s="178"/>
      <c r="BE31" s="178"/>
      <c r="BF31" s="1336" t="s">
        <v>449</v>
      </c>
      <c r="BG31" s="1336"/>
      <c r="BH31" s="506">
        <f>SUM(BH30)</f>
        <v>0</v>
      </c>
      <c r="BI31" s="507"/>
      <c r="BJ31" s="507"/>
      <c r="BK31" s="506">
        <f>SUM(BK30)</f>
        <v>0</v>
      </c>
      <c r="BL31" s="507"/>
      <c r="BM31" s="178"/>
      <c r="BN31" s="178"/>
      <c r="BO31" s="1336" t="s">
        <v>449</v>
      </c>
      <c r="BP31" s="1336"/>
      <c r="BQ31" s="506">
        <f>SUM(BQ30)</f>
        <v>0</v>
      </c>
      <c r="BR31" s="507"/>
      <c r="BS31" s="507"/>
      <c r="BT31" s="506">
        <f>SUM(BT30)</f>
        <v>0</v>
      </c>
      <c r="BU31" s="114"/>
      <c r="BY31" s="493"/>
      <c r="BZ31" s="493"/>
      <c r="GB31" s="268"/>
      <c r="GC31" s="268"/>
    </row>
    <row r="32" spans="1:185" ht="18" customHeight="1" x14ac:dyDescent="0.25">
      <c r="A32" s="1"/>
      <c r="B32" s="1282" t="s">
        <v>221</v>
      </c>
      <c r="C32" s="1283"/>
      <c r="D32" s="1283"/>
      <c r="E32" s="1283"/>
      <c r="F32" s="1284"/>
      <c r="G32" s="467"/>
      <c r="H32" s="505"/>
      <c r="I32" s="482" t="str">
        <f t="shared" si="2"/>
        <v xml:space="preserve"> </v>
      </c>
      <c r="J32" s="94" t="str">
        <f t="shared" si="3"/>
        <v xml:space="preserve"> </v>
      </c>
      <c r="K32" s="467"/>
      <c r="L32" s="505"/>
      <c r="M32" s="482" t="str">
        <f t="shared" si="4"/>
        <v xml:space="preserve"> </v>
      </c>
      <c r="N32" s="94" t="str">
        <f t="shared" si="5"/>
        <v xml:space="preserve"> </v>
      </c>
      <c r="O32" s="467"/>
      <c r="P32" s="505"/>
      <c r="Q32" s="482" t="str">
        <f t="shared" si="6"/>
        <v xml:space="preserve"> </v>
      </c>
      <c r="R32" s="94" t="str">
        <f t="shared" si="7"/>
        <v xml:space="preserve"> </v>
      </c>
      <c r="S32" s="467"/>
      <c r="T32" s="505"/>
      <c r="U32" s="482" t="str">
        <f t="shared" si="8"/>
        <v xml:space="preserve"> </v>
      </c>
      <c r="V32" s="94" t="str">
        <f t="shared" si="9"/>
        <v xml:space="preserve"> </v>
      </c>
      <c r="W32" s="417" t="str">
        <f t="shared" si="10"/>
        <v xml:space="preserve"> </v>
      </c>
      <c r="X32" s="97" t="str">
        <f t="shared" si="10"/>
        <v xml:space="preserve"> </v>
      </c>
      <c r="Y32" s="482" t="str">
        <f t="shared" si="11"/>
        <v xml:space="preserve"> </v>
      </c>
      <c r="Z32" s="418" t="str">
        <f t="shared" si="12"/>
        <v xml:space="preserve"> </v>
      </c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178"/>
      <c r="BD32" s="178"/>
      <c r="BE32" s="178"/>
      <c r="BF32" s="178"/>
      <c r="BG32" s="178"/>
      <c r="BH32" s="178"/>
      <c r="BI32" s="178"/>
      <c r="BJ32" s="178"/>
      <c r="BK32" s="178"/>
      <c r="BL32" s="178"/>
      <c r="BM32" s="178"/>
      <c r="BN32" s="178"/>
      <c r="BO32" s="178"/>
      <c r="BP32" s="178"/>
      <c r="BQ32" s="178"/>
      <c r="BR32" s="178"/>
      <c r="BS32" s="178"/>
      <c r="BT32" s="178"/>
      <c r="BU32" s="114"/>
      <c r="BY32" s="493"/>
      <c r="BZ32" s="493"/>
      <c r="GB32" s="268"/>
      <c r="GC32" s="268"/>
    </row>
    <row r="33" spans="1:185" ht="18" customHeight="1" x14ac:dyDescent="0.25">
      <c r="A33" s="1"/>
      <c r="B33" s="1282" t="s">
        <v>223</v>
      </c>
      <c r="C33" s="1283"/>
      <c r="D33" s="1283"/>
      <c r="E33" s="1283"/>
      <c r="F33" s="1284"/>
      <c r="G33" s="467"/>
      <c r="H33" s="505"/>
      <c r="I33" s="482" t="str">
        <f t="shared" si="2"/>
        <v xml:space="preserve"> </v>
      </c>
      <c r="J33" s="94" t="str">
        <f t="shared" si="3"/>
        <v xml:space="preserve"> </v>
      </c>
      <c r="K33" s="467"/>
      <c r="L33" s="505"/>
      <c r="M33" s="482" t="str">
        <f t="shared" si="4"/>
        <v xml:space="preserve"> </v>
      </c>
      <c r="N33" s="94" t="str">
        <f t="shared" si="5"/>
        <v xml:space="preserve"> </v>
      </c>
      <c r="O33" s="467"/>
      <c r="P33" s="505"/>
      <c r="Q33" s="482" t="str">
        <f t="shared" si="6"/>
        <v xml:space="preserve"> </v>
      </c>
      <c r="R33" s="94" t="str">
        <f t="shared" si="7"/>
        <v xml:space="preserve"> </v>
      </c>
      <c r="S33" s="467"/>
      <c r="T33" s="505"/>
      <c r="U33" s="482" t="str">
        <f t="shared" si="8"/>
        <v xml:space="preserve"> </v>
      </c>
      <c r="V33" s="94" t="str">
        <f t="shared" si="9"/>
        <v xml:space="preserve"> </v>
      </c>
      <c r="W33" s="417" t="str">
        <f t="shared" si="10"/>
        <v xml:space="preserve"> </v>
      </c>
      <c r="X33" s="97" t="str">
        <f t="shared" si="10"/>
        <v xml:space="preserve"> </v>
      </c>
      <c r="Y33" s="482" t="str">
        <f t="shared" si="11"/>
        <v xml:space="preserve"> </v>
      </c>
      <c r="Z33" s="418" t="str">
        <f t="shared" si="12"/>
        <v xml:space="preserve"> </v>
      </c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178"/>
      <c r="AO33" s="178"/>
      <c r="AP33" s="178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  <c r="BB33" s="178"/>
      <c r="BC33" s="178"/>
      <c r="BD33" s="178"/>
      <c r="BE33" s="178"/>
      <c r="BF33" s="178"/>
      <c r="BG33" s="178"/>
      <c r="BH33" s="178"/>
      <c r="BI33" s="178"/>
      <c r="BJ33" s="178"/>
      <c r="BK33" s="178"/>
      <c r="BL33" s="178"/>
      <c r="BM33" s="178"/>
      <c r="BN33" s="178"/>
      <c r="BO33" s="178"/>
      <c r="BP33" s="178"/>
      <c r="BQ33" s="178"/>
      <c r="BR33" s="178"/>
      <c r="BS33" s="178"/>
      <c r="BT33" s="178"/>
      <c r="BU33" s="114"/>
      <c r="BY33" s="493"/>
      <c r="BZ33" s="493"/>
      <c r="GB33" s="268"/>
      <c r="GC33" s="268"/>
    </row>
    <row r="34" spans="1:185" ht="18" customHeight="1" x14ac:dyDescent="0.25">
      <c r="A34" s="1"/>
      <c r="B34" s="1282" t="s">
        <v>393</v>
      </c>
      <c r="C34" s="1283"/>
      <c r="D34" s="1283"/>
      <c r="E34" s="1283"/>
      <c r="F34" s="1284"/>
      <c r="G34" s="504"/>
      <c r="H34" s="503"/>
      <c r="I34" s="482" t="str">
        <f t="shared" si="2"/>
        <v xml:space="preserve"> </v>
      </c>
      <c r="J34" s="94" t="str">
        <f t="shared" si="3"/>
        <v xml:space="preserve"> </v>
      </c>
      <c r="K34" s="504"/>
      <c r="L34" s="503"/>
      <c r="M34" s="482" t="str">
        <f t="shared" si="4"/>
        <v xml:space="preserve"> </v>
      </c>
      <c r="N34" s="94" t="str">
        <f t="shared" si="5"/>
        <v xml:space="preserve"> </v>
      </c>
      <c r="O34" s="504"/>
      <c r="P34" s="503"/>
      <c r="Q34" s="482" t="str">
        <f t="shared" si="6"/>
        <v xml:space="preserve"> </v>
      </c>
      <c r="R34" s="94" t="str">
        <f t="shared" si="7"/>
        <v xml:space="preserve"> </v>
      </c>
      <c r="S34" s="504"/>
      <c r="T34" s="503"/>
      <c r="U34" s="482" t="str">
        <f t="shared" si="8"/>
        <v xml:space="preserve"> </v>
      </c>
      <c r="V34" s="94" t="str">
        <f t="shared" si="9"/>
        <v xml:space="preserve"> </v>
      </c>
      <c r="W34" s="417" t="str">
        <f t="shared" si="10"/>
        <v xml:space="preserve"> </v>
      </c>
      <c r="X34" s="97" t="str">
        <f t="shared" si="10"/>
        <v xml:space="preserve"> </v>
      </c>
      <c r="Y34" s="482" t="str">
        <f t="shared" si="11"/>
        <v xml:space="preserve"> </v>
      </c>
      <c r="Z34" s="418" t="str">
        <f t="shared" si="12"/>
        <v xml:space="preserve"> </v>
      </c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178"/>
      <c r="BC34" s="178"/>
      <c r="BD34" s="178"/>
      <c r="BE34" s="178"/>
      <c r="BF34" s="178"/>
      <c r="BG34" s="178"/>
      <c r="BH34" s="178"/>
      <c r="BI34" s="178"/>
      <c r="BJ34" s="178"/>
      <c r="BK34" s="178"/>
      <c r="BL34" s="178"/>
      <c r="BM34" s="178"/>
      <c r="BN34" s="178"/>
      <c r="BO34" s="178"/>
      <c r="BP34" s="178"/>
      <c r="BQ34" s="178"/>
      <c r="BR34" s="178"/>
      <c r="BS34" s="178"/>
      <c r="BT34" s="178"/>
      <c r="BU34" s="114"/>
      <c r="BV34" s="493"/>
      <c r="BW34" s="493"/>
      <c r="BX34" s="493"/>
      <c r="BY34" s="493"/>
      <c r="BZ34" s="493"/>
      <c r="FY34" s="268"/>
      <c r="FZ34" s="268"/>
      <c r="GA34" s="268"/>
      <c r="GB34" s="268"/>
      <c r="GC34" s="268"/>
    </row>
    <row r="35" spans="1:185" ht="17.100000000000001" customHeight="1" x14ac:dyDescent="0.25">
      <c r="A35" s="1"/>
      <c r="B35" s="1136" t="s">
        <v>131</v>
      </c>
      <c r="C35" s="1242"/>
      <c r="D35" s="1242"/>
      <c r="E35" s="1242"/>
      <c r="F35" s="1137"/>
      <c r="G35" s="439">
        <f>SUM(G29:G34)</f>
        <v>0</v>
      </c>
      <c r="H35" s="440">
        <f>SUM(H29:H34)</f>
        <v>0</v>
      </c>
      <c r="I35" s="420" t="str">
        <f>IF((H35-G35)=0," ",IF((H35-G35)&lt;0,(H35-G35)*-1,(H35-G35)))</f>
        <v xml:space="preserve"> </v>
      </c>
      <c r="J35" s="422" t="str">
        <f>IF((H35-G35)=0," ",IF((H35-G35)&lt;-1,"Servidores excedentes",IF((H35-G35)=1,"Servidor requerido",IF((H35-G35)=-1,"Servidor excedente",IF((H35-G35)&gt;1,"Servidores requeridos","")))))</f>
        <v xml:space="preserve"> </v>
      </c>
      <c r="K35" s="441">
        <f>SUM(K29:K34)</f>
        <v>0</v>
      </c>
      <c r="L35" s="440">
        <f>SUM(L29:L34)</f>
        <v>0</v>
      </c>
      <c r="M35" s="420" t="str">
        <f>IF((L35-K35)=0," ",IF((L35-K35)&lt;0,(L35-K35)*-1,(L35-K35)))</f>
        <v xml:space="preserve"> </v>
      </c>
      <c r="N35" s="422" t="str">
        <f>IF((L35-K35)=0," ",IF((L35-K35)&lt;-1,"Servidores excedentes",IF((L35-K35)=1,"Servidor requerido",IF((L35-K35)=-1,"Servidor excedente",IF((L35-K35)&gt;1,"Servidores requeridos","")))))</f>
        <v xml:space="preserve"> </v>
      </c>
      <c r="O35" s="441">
        <f>SUM(O29:O34)</f>
        <v>0</v>
      </c>
      <c r="P35" s="440">
        <f>SUM(P29:P34)</f>
        <v>0</v>
      </c>
      <c r="Q35" s="420" t="str">
        <f>IF((P35-O35)=0," ",IF((P35-O35)&lt;0,(P35-O35)*-1,(P35-O35)))</f>
        <v xml:space="preserve"> </v>
      </c>
      <c r="R35" s="422" t="str">
        <f>IF((P35-O35)=0," ",IF((P35-O35)&lt;-1,"Servidores excedentes",IF((P35-O35)=1,"Servidor requerido",IF((P35-O35)=-1,"Servidor excedente",IF((P35-O35)&gt;1,"Servidores requeridos","")))))</f>
        <v xml:space="preserve"> </v>
      </c>
      <c r="S35" s="441">
        <f>SUM(S29:S34)</f>
        <v>0</v>
      </c>
      <c r="T35" s="440">
        <f>SUM(T29:T34)</f>
        <v>0</v>
      </c>
      <c r="U35" s="420" t="str">
        <f>IF((T35-S35)=0," ",IF((T35-S35)&lt;0,(T35-S35)*-1,(T35-S35)))</f>
        <v xml:space="preserve"> </v>
      </c>
      <c r="V35" s="422" t="str">
        <f>IF((T35-S35)=0," ",IF((T35-S35)&lt;-1,"Servidores excedentes",IF((T35-S35)=1,"Servidor requerido",IF((T35-S35)=-1,"Servidor excedente",IF((T35-S35)&gt;1,"Servidores requeridos","")))))</f>
        <v xml:space="preserve"> </v>
      </c>
      <c r="W35" s="441">
        <f>SUM(W29:W34)</f>
        <v>0</v>
      </c>
      <c r="X35" s="469">
        <f>SUM(X29:X34)</f>
        <v>0</v>
      </c>
      <c r="Y35" s="420" t="str">
        <f>IF(((H35+L35+P35+T35)-(G35+K35+O35+S35))&lt;0,((H35+L35+P35+T35)-(G35+K35+O35+S35))*-1,IF(((H35+L35+P35+T35)-(G35+K35+O35+S35))=0," ",((H35+L35+P35+T35)-(G35+K35+O35+S35))))</f>
        <v xml:space="preserve"> </v>
      </c>
      <c r="Z35" s="421" t="str">
        <f>IF(((H35+L35+P35+T35)-(G35+K35+O35+S35))=0," ",IF(((H35+L35+P35+T35)-(G35+K35+O35+S35))&lt;-1,"Servidores excedentes",IF(((H35+L35+P35+T35)-(G35+K35+O35+S35))=1,"Servidor requerido",IF(((H35+L35+P35+T35)-(G35+K35+O35+S35))=-1,"Servidor excedente",IF(((H35+L35+P35+T35)-(G35+K35+O35+S35))&gt;1,"Servidores requeridos","")))))</f>
        <v xml:space="preserve"> </v>
      </c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14"/>
      <c r="BV35" s="493"/>
      <c r="BW35" s="493"/>
      <c r="BX35" s="493"/>
      <c r="BY35" s="493"/>
      <c r="BZ35" s="493"/>
      <c r="FY35" s="268"/>
      <c r="FZ35" s="268"/>
      <c r="GA35" s="268"/>
      <c r="GB35" s="268"/>
      <c r="GC35" s="268"/>
    </row>
    <row r="36" spans="1:185" ht="20.100000000000001" customHeight="1" x14ac:dyDescent="0.25">
      <c r="A36" s="113"/>
      <c r="B36" s="1285" t="s">
        <v>374</v>
      </c>
      <c r="C36" s="1286"/>
      <c r="D36" s="1286"/>
      <c r="E36" s="1286"/>
      <c r="F36" s="1286"/>
      <c r="G36" s="1286"/>
      <c r="H36" s="1286"/>
      <c r="I36" s="1286"/>
      <c r="J36" s="1286"/>
      <c r="K36" s="1286"/>
      <c r="L36" s="1286"/>
      <c r="M36" s="1286"/>
      <c r="N36" s="1286"/>
      <c r="O36" s="1286"/>
      <c r="P36" s="1286"/>
      <c r="Q36" s="1286"/>
      <c r="R36" s="1286"/>
      <c r="S36" s="1286"/>
      <c r="T36" s="1286"/>
      <c r="U36" s="1286"/>
      <c r="V36" s="1286"/>
      <c r="W36" s="1286"/>
      <c r="X36" s="1286"/>
      <c r="Y36" s="1286"/>
      <c r="Z36" s="1287"/>
      <c r="AA36" s="371"/>
      <c r="AB36" s="371"/>
      <c r="AC36" s="371"/>
      <c r="AD36" s="371"/>
      <c r="AE36" s="371"/>
      <c r="AF36" s="371"/>
      <c r="AG36" s="371"/>
      <c r="AH36" s="371"/>
      <c r="AI36" s="371"/>
      <c r="AJ36" s="371"/>
      <c r="AK36" s="371"/>
      <c r="AL36" s="371"/>
      <c r="AM36" s="371"/>
      <c r="AN36" s="371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371"/>
      <c r="BB36" s="371"/>
      <c r="BC36" s="371"/>
      <c r="BD36" s="371"/>
      <c r="BE36" s="371"/>
      <c r="BF36" s="371"/>
      <c r="BG36" s="371"/>
      <c r="BH36" s="371"/>
      <c r="BI36" s="371"/>
      <c r="BJ36" s="371"/>
      <c r="BK36" s="371"/>
      <c r="BL36" s="371"/>
      <c r="BM36" s="371"/>
      <c r="BN36" s="371"/>
      <c r="BO36" s="371"/>
      <c r="BP36" s="371"/>
      <c r="BQ36" s="371"/>
      <c r="BR36" s="371"/>
      <c r="BS36" s="371"/>
      <c r="BT36" s="114"/>
      <c r="BU36" s="493"/>
      <c r="BV36" s="493"/>
      <c r="BW36" s="493"/>
      <c r="BX36" s="493"/>
      <c r="BY36" s="493"/>
      <c r="FX36" s="268"/>
      <c r="FY36" s="268"/>
      <c r="FZ36" s="268"/>
      <c r="GA36" s="268"/>
      <c r="GB36" s="268"/>
    </row>
    <row r="37" spans="1:185" ht="17.100000000000001" customHeight="1" x14ac:dyDescent="0.25">
      <c r="A37" s="115"/>
      <c r="B37" s="1356" t="s">
        <v>110</v>
      </c>
      <c r="C37" s="1357"/>
      <c r="D37" s="1357"/>
      <c r="E37" s="1357"/>
      <c r="F37" s="1358"/>
      <c r="G37" s="1288" t="s">
        <v>159</v>
      </c>
      <c r="H37" s="1289"/>
      <c r="I37" s="1289"/>
      <c r="J37" s="1290"/>
      <c r="K37" s="1271" t="s">
        <v>158</v>
      </c>
      <c r="L37" s="1271"/>
      <c r="M37" s="1271"/>
      <c r="N37" s="1271"/>
      <c r="O37" s="1271" t="s">
        <v>167</v>
      </c>
      <c r="P37" s="1271"/>
      <c r="Q37" s="1271"/>
      <c r="R37" s="1271"/>
      <c r="S37" s="1271" t="s">
        <v>168</v>
      </c>
      <c r="T37" s="1271"/>
      <c r="U37" s="1271"/>
      <c r="V37" s="1271"/>
      <c r="W37" s="1272" t="s">
        <v>125</v>
      </c>
      <c r="X37" s="1272"/>
      <c r="Y37" s="1272"/>
      <c r="Z37" s="1272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114"/>
      <c r="BV37" s="493"/>
      <c r="BW37" s="493"/>
      <c r="BX37" s="493"/>
      <c r="BY37" s="493"/>
      <c r="BZ37" s="493"/>
      <c r="FY37" s="268"/>
      <c r="FZ37" s="268"/>
      <c r="GA37" s="268"/>
      <c r="GB37" s="268"/>
      <c r="GC37" s="268"/>
    </row>
    <row r="38" spans="1:185" ht="18" hidden="1" customHeight="1" x14ac:dyDescent="0.25">
      <c r="A38" s="115"/>
      <c r="B38" s="1273" t="s">
        <v>113</v>
      </c>
      <c r="C38" s="1274"/>
      <c r="D38" s="1274"/>
      <c r="E38" s="1275"/>
      <c r="F38" s="471"/>
      <c r="G38" s="502"/>
      <c r="H38" s="501"/>
      <c r="I38" s="501"/>
      <c r="J38" s="500"/>
      <c r="K38" s="1276"/>
      <c r="L38" s="1277"/>
      <c r="M38" s="1277"/>
      <c r="N38" s="1278"/>
      <c r="O38" s="1276"/>
      <c r="P38" s="1277"/>
      <c r="Q38" s="1277"/>
      <c r="R38" s="1278"/>
      <c r="S38" s="1276"/>
      <c r="T38" s="1277"/>
      <c r="U38" s="1277"/>
      <c r="V38" s="1278"/>
      <c r="W38" s="1279">
        <f t="shared" ref="W38:W44" si="13">SUM(G38:V38)</f>
        <v>0</v>
      </c>
      <c r="X38" s="1280"/>
      <c r="Y38" s="1280"/>
      <c r="Z38" s="1281"/>
      <c r="AA38" s="495"/>
      <c r="AB38" s="495"/>
      <c r="AC38" s="495"/>
      <c r="AD38" s="495"/>
      <c r="AE38" s="495"/>
      <c r="AF38" s="495"/>
      <c r="AG38" s="495"/>
      <c r="AH38" s="495"/>
      <c r="AI38" s="495"/>
      <c r="AJ38" s="495"/>
      <c r="AK38" s="495"/>
      <c r="AL38" s="495"/>
      <c r="AM38" s="495"/>
      <c r="AN38" s="495"/>
      <c r="AO38" s="495"/>
      <c r="AP38" s="495"/>
      <c r="AQ38" s="495"/>
      <c r="AR38" s="495"/>
      <c r="AS38" s="495"/>
      <c r="AT38" s="495"/>
      <c r="AU38" s="495"/>
      <c r="AV38" s="495"/>
      <c r="AW38" s="495"/>
      <c r="AX38" s="495"/>
      <c r="AY38" s="495"/>
      <c r="AZ38" s="495"/>
      <c r="BA38" s="495"/>
      <c r="BB38" s="495"/>
      <c r="BC38" s="495"/>
      <c r="BD38" s="495"/>
      <c r="BE38" s="495"/>
      <c r="BF38" s="495"/>
      <c r="BG38" s="495"/>
      <c r="BH38" s="495"/>
      <c r="BI38" s="495"/>
      <c r="BJ38" s="495"/>
      <c r="BK38" s="495"/>
      <c r="BL38" s="495"/>
      <c r="BM38" s="495"/>
      <c r="BN38" s="495"/>
      <c r="BO38" s="495"/>
      <c r="BP38" s="495"/>
      <c r="BQ38" s="495"/>
      <c r="BR38" s="495"/>
      <c r="BS38" s="495"/>
      <c r="BT38" s="495"/>
      <c r="BU38" s="114"/>
      <c r="BV38" s="493"/>
      <c r="BW38" s="493"/>
      <c r="BX38" s="493"/>
      <c r="BY38" s="493"/>
      <c r="BZ38" s="493"/>
      <c r="FY38" s="268"/>
      <c r="FZ38" s="268"/>
      <c r="GA38" s="268"/>
      <c r="GB38" s="268"/>
      <c r="GC38" s="268"/>
    </row>
    <row r="39" spans="1:185" ht="18" customHeight="1" x14ac:dyDescent="0.25">
      <c r="A39" s="115"/>
      <c r="B39" s="1257" t="s">
        <v>511</v>
      </c>
      <c r="C39" s="1258"/>
      <c r="D39" s="1258"/>
      <c r="E39" s="1258"/>
      <c r="F39" s="1259"/>
      <c r="G39" s="1260"/>
      <c r="H39" s="1261"/>
      <c r="I39" s="1261"/>
      <c r="J39" s="1262"/>
      <c r="K39" s="1260"/>
      <c r="L39" s="1261"/>
      <c r="M39" s="1261"/>
      <c r="N39" s="1262"/>
      <c r="O39" s="1260"/>
      <c r="P39" s="1261"/>
      <c r="Q39" s="1261"/>
      <c r="R39" s="1262"/>
      <c r="S39" s="1260"/>
      <c r="T39" s="1261"/>
      <c r="U39" s="1261"/>
      <c r="V39" s="1262"/>
      <c r="W39" s="1172">
        <f>SUM(G39:V39)</f>
        <v>0</v>
      </c>
      <c r="X39" s="1172"/>
      <c r="Y39" s="1172"/>
      <c r="Z39" s="1172"/>
      <c r="AA39" s="495"/>
      <c r="AB39" s="495"/>
      <c r="AC39" s="495"/>
      <c r="AD39" s="495"/>
      <c r="AE39" s="495"/>
      <c r="AF39" s="495"/>
      <c r="AG39" s="495"/>
      <c r="AH39" s="495"/>
      <c r="AI39" s="495"/>
      <c r="AJ39" s="495"/>
      <c r="AK39" s="495"/>
      <c r="AL39" s="495"/>
      <c r="AM39" s="495"/>
      <c r="AN39" s="495"/>
      <c r="AO39" s="495"/>
      <c r="AP39" s="495"/>
      <c r="AQ39" s="495"/>
      <c r="AR39" s="495"/>
      <c r="AS39" s="495"/>
      <c r="AT39" s="495"/>
      <c r="AU39" s="495"/>
      <c r="AV39" s="495"/>
      <c r="AW39" s="495"/>
      <c r="AX39" s="495"/>
      <c r="AY39" s="495"/>
      <c r="AZ39" s="495"/>
      <c r="BA39" s="495"/>
      <c r="BB39" s="495"/>
      <c r="BC39" s="495"/>
      <c r="BD39" s="495"/>
      <c r="BE39" s="495"/>
      <c r="BF39" s="495"/>
      <c r="BG39" s="495"/>
      <c r="BH39" s="495"/>
      <c r="BI39" s="495"/>
      <c r="BJ39" s="495"/>
      <c r="BK39" s="495"/>
      <c r="BL39" s="495"/>
      <c r="BM39" s="495"/>
      <c r="BN39" s="495"/>
      <c r="BO39" s="495"/>
      <c r="BP39" s="495"/>
      <c r="BQ39" s="495"/>
      <c r="BR39" s="495"/>
      <c r="BS39" s="495"/>
      <c r="BT39" s="495"/>
      <c r="BU39" s="114"/>
      <c r="BV39" s="493"/>
      <c r="BW39" s="493"/>
      <c r="BX39" s="493"/>
      <c r="BY39" s="493"/>
      <c r="BZ39" s="493"/>
      <c r="FY39" s="268"/>
      <c r="FZ39" s="268"/>
      <c r="GA39" s="268"/>
      <c r="GB39" s="268"/>
      <c r="GC39" s="268"/>
    </row>
    <row r="40" spans="1:185" ht="18" customHeight="1" x14ac:dyDescent="0.25">
      <c r="A40" s="115"/>
      <c r="B40" s="1257" t="s">
        <v>512</v>
      </c>
      <c r="C40" s="1258"/>
      <c r="D40" s="1258"/>
      <c r="E40" s="1258"/>
      <c r="F40" s="1259"/>
      <c r="G40" s="1260"/>
      <c r="H40" s="1261"/>
      <c r="I40" s="1261"/>
      <c r="J40" s="1262"/>
      <c r="K40" s="1260"/>
      <c r="L40" s="1261"/>
      <c r="M40" s="1261"/>
      <c r="N40" s="1262"/>
      <c r="O40" s="1260"/>
      <c r="P40" s="1261"/>
      <c r="Q40" s="1261"/>
      <c r="R40" s="1262"/>
      <c r="S40" s="1260"/>
      <c r="T40" s="1261"/>
      <c r="U40" s="1261"/>
      <c r="V40" s="1262"/>
      <c r="W40" s="1172">
        <f>SUM(G40:V40)</f>
        <v>0</v>
      </c>
      <c r="X40" s="1172"/>
      <c r="Y40" s="1172"/>
      <c r="Z40" s="1172"/>
      <c r="AA40" s="495"/>
      <c r="AB40" s="495"/>
      <c r="AC40" s="495"/>
      <c r="AD40" s="495"/>
      <c r="AE40" s="495"/>
      <c r="AF40" s="495"/>
      <c r="AG40" s="495"/>
      <c r="AH40" s="495"/>
      <c r="AI40" s="495"/>
      <c r="AJ40" s="495"/>
      <c r="AK40" s="495"/>
      <c r="AL40" s="495"/>
      <c r="AM40" s="495"/>
      <c r="AN40" s="495"/>
      <c r="AO40" s="495"/>
      <c r="AP40" s="495"/>
      <c r="AQ40" s="495"/>
      <c r="AR40" s="495"/>
      <c r="AS40" s="495"/>
      <c r="AT40" s="495"/>
      <c r="AU40" s="495"/>
      <c r="AV40" s="495"/>
      <c r="AW40" s="495"/>
      <c r="AX40" s="495"/>
      <c r="AY40" s="495"/>
      <c r="AZ40" s="495"/>
      <c r="BA40" s="495"/>
      <c r="BB40" s="495"/>
      <c r="BC40" s="495"/>
      <c r="BD40" s="495"/>
      <c r="BE40" s="495"/>
      <c r="BF40" s="495"/>
      <c r="BG40" s="495"/>
      <c r="BH40" s="495"/>
      <c r="BI40" s="495"/>
      <c r="BJ40" s="495"/>
      <c r="BK40" s="495"/>
      <c r="BL40" s="495"/>
      <c r="BM40" s="495"/>
      <c r="BN40" s="495"/>
      <c r="BO40" s="495"/>
      <c r="BP40" s="495"/>
      <c r="BQ40" s="495"/>
      <c r="BR40" s="495"/>
      <c r="BS40" s="495"/>
      <c r="BT40" s="495"/>
      <c r="BU40" s="114"/>
      <c r="BV40" s="493"/>
      <c r="BW40" s="493"/>
      <c r="BX40" s="493"/>
      <c r="BY40" s="493"/>
      <c r="BZ40" s="493"/>
      <c r="FY40" s="268"/>
      <c r="FZ40" s="268"/>
      <c r="GA40" s="268"/>
      <c r="GB40" s="268"/>
      <c r="GC40" s="268"/>
    </row>
    <row r="41" spans="1:185" ht="18" customHeight="1" x14ac:dyDescent="0.25">
      <c r="A41" s="115"/>
      <c r="B41" s="1257" t="s">
        <v>513</v>
      </c>
      <c r="C41" s="1258"/>
      <c r="D41" s="1258"/>
      <c r="E41" s="1258"/>
      <c r="F41" s="1259"/>
      <c r="G41" s="1260"/>
      <c r="H41" s="1261"/>
      <c r="I41" s="1261"/>
      <c r="J41" s="1262"/>
      <c r="K41" s="1260"/>
      <c r="L41" s="1261"/>
      <c r="M41" s="1261"/>
      <c r="N41" s="1262"/>
      <c r="O41" s="1260"/>
      <c r="P41" s="1261"/>
      <c r="Q41" s="1261"/>
      <c r="R41" s="1262"/>
      <c r="S41" s="1260"/>
      <c r="T41" s="1261"/>
      <c r="U41" s="1261"/>
      <c r="V41" s="1262"/>
      <c r="W41" s="1172">
        <f>SUM(G41:V41)</f>
        <v>0</v>
      </c>
      <c r="X41" s="1172"/>
      <c r="Y41" s="1172"/>
      <c r="Z41" s="1172"/>
      <c r="AA41" s="495"/>
      <c r="AB41" s="495"/>
      <c r="AC41" s="495"/>
      <c r="AD41" s="495"/>
      <c r="AE41" s="495"/>
      <c r="AF41" s="495"/>
      <c r="AG41" s="495"/>
      <c r="AH41" s="495"/>
      <c r="AI41" s="495"/>
      <c r="AJ41" s="495"/>
      <c r="AK41" s="495"/>
      <c r="AL41" s="495"/>
      <c r="AM41" s="495"/>
      <c r="AN41" s="495"/>
      <c r="AO41" s="495"/>
      <c r="AP41" s="495"/>
      <c r="AQ41" s="495"/>
      <c r="AR41" s="495"/>
      <c r="AS41" s="495"/>
      <c r="AT41" s="495"/>
      <c r="AU41" s="495"/>
      <c r="AV41" s="495"/>
      <c r="AW41" s="495"/>
      <c r="AX41" s="495"/>
      <c r="AY41" s="495"/>
      <c r="AZ41" s="495"/>
      <c r="BA41" s="495"/>
      <c r="BB41" s="495"/>
      <c r="BC41" s="495"/>
      <c r="BD41" s="495"/>
      <c r="BE41" s="495"/>
      <c r="BF41" s="495"/>
      <c r="BG41" s="495"/>
      <c r="BH41" s="495"/>
      <c r="BI41" s="495"/>
      <c r="BJ41" s="495"/>
      <c r="BK41" s="495"/>
      <c r="BL41" s="495"/>
      <c r="BM41" s="495"/>
      <c r="BN41" s="495"/>
      <c r="BO41" s="495"/>
      <c r="BP41" s="495"/>
      <c r="BQ41" s="495"/>
      <c r="BR41" s="495"/>
      <c r="BS41" s="495"/>
      <c r="BT41" s="495"/>
      <c r="BU41" s="114"/>
      <c r="BV41" s="493"/>
      <c r="BW41" s="493"/>
      <c r="BX41" s="493"/>
      <c r="BY41" s="493"/>
      <c r="BZ41" s="493"/>
      <c r="FY41" s="268"/>
      <c r="FZ41" s="268"/>
      <c r="GA41" s="268"/>
      <c r="GB41" s="268"/>
      <c r="GC41" s="268"/>
    </row>
    <row r="42" spans="1:185" ht="18" customHeight="1" x14ac:dyDescent="0.25">
      <c r="A42" s="115"/>
      <c r="B42" s="1257" t="s">
        <v>514</v>
      </c>
      <c r="C42" s="1258"/>
      <c r="D42" s="1258"/>
      <c r="E42" s="1258"/>
      <c r="F42" s="1259"/>
      <c r="G42" s="1260"/>
      <c r="H42" s="1261"/>
      <c r="I42" s="1261"/>
      <c r="J42" s="1262"/>
      <c r="K42" s="1260"/>
      <c r="L42" s="1261"/>
      <c r="M42" s="1261"/>
      <c r="N42" s="1262"/>
      <c r="O42" s="1260"/>
      <c r="P42" s="1261"/>
      <c r="Q42" s="1261"/>
      <c r="R42" s="1262"/>
      <c r="S42" s="1260"/>
      <c r="T42" s="1261"/>
      <c r="U42" s="1261"/>
      <c r="V42" s="1262"/>
      <c r="W42" s="1172">
        <f>SUM(G42:V42)</f>
        <v>0</v>
      </c>
      <c r="X42" s="1172"/>
      <c r="Y42" s="1172"/>
      <c r="Z42" s="1172"/>
      <c r="AA42" s="495"/>
      <c r="AB42" s="495"/>
      <c r="AC42" s="495"/>
      <c r="AD42" s="495"/>
      <c r="AE42" s="495"/>
      <c r="AF42" s="495"/>
      <c r="AG42" s="495"/>
      <c r="AH42" s="495"/>
      <c r="AI42" s="495"/>
      <c r="AJ42" s="495"/>
      <c r="AK42" s="495"/>
      <c r="AL42" s="495"/>
      <c r="AM42" s="495"/>
      <c r="AN42" s="495"/>
      <c r="AO42" s="495"/>
      <c r="AP42" s="495"/>
      <c r="AQ42" s="495"/>
      <c r="AR42" s="495"/>
      <c r="AS42" s="495"/>
      <c r="AT42" s="495"/>
      <c r="AU42" s="495"/>
      <c r="AV42" s="495"/>
      <c r="AW42" s="495"/>
      <c r="AX42" s="495"/>
      <c r="AY42" s="495"/>
      <c r="AZ42" s="495"/>
      <c r="BA42" s="495"/>
      <c r="BB42" s="495"/>
      <c r="BC42" s="495"/>
      <c r="BD42" s="495"/>
      <c r="BE42" s="495"/>
      <c r="BF42" s="495"/>
      <c r="BG42" s="495"/>
      <c r="BH42" s="495"/>
      <c r="BI42" s="495"/>
      <c r="BJ42" s="495"/>
      <c r="BK42" s="495"/>
      <c r="BL42" s="495"/>
      <c r="BM42" s="495"/>
      <c r="BN42" s="495"/>
      <c r="BO42" s="495"/>
      <c r="BP42" s="495"/>
      <c r="BQ42" s="495"/>
      <c r="BR42" s="495"/>
      <c r="BS42" s="495"/>
      <c r="BT42" s="495"/>
      <c r="BU42" s="114"/>
      <c r="BV42" s="493"/>
      <c r="BW42" s="493"/>
      <c r="BX42" s="493"/>
      <c r="BY42" s="493"/>
      <c r="BZ42" s="493"/>
      <c r="FY42" s="268"/>
      <c r="FZ42" s="268"/>
      <c r="GA42" s="268"/>
      <c r="GB42" s="268"/>
      <c r="GC42" s="268"/>
    </row>
    <row r="43" spans="1:185" ht="18" hidden="1" customHeight="1" x14ac:dyDescent="0.25">
      <c r="A43" s="115"/>
      <c r="B43" s="1263" t="s">
        <v>124</v>
      </c>
      <c r="C43" s="1263"/>
      <c r="D43" s="1263"/>
      <c r="E43" s="1263"/>
      <c r="F43" s="499"/>
      <c r="G43" s="498"/>
      <c r="H43" s="497"/>
      <c r="I43" s="497"/>
      <c r="J43" s="496"/>
      <c r="K43" s="498"/>
      <c r="L43" s="497"/>
      <c r="M43" s="497"/>
      <c r="N43" s="496"/>
      <c r="O43" s="498"/>
      <c r="P43" s="497"/>
      <c r="Q43" s="497"/>
      <c r="R43" s="496"/>
      <c r="S43" s="498"/>
      <c r="T43" s="497"/>
      <c r="U43" s="497"/>
      <c r="V43" s="496"/>
      <c r="W43" s="1172">
        <f t="shared" si="13"/>
        <v>0</v>
      </c>
      <c r="X43" s="1172"/>
      <c r="Y43" s="1172"/>
      <c r="Z43" s="1172"/>
      <c r="AA43" s="495"/>
      <c r="AB43" s="495"/>
      <c r="AC43" s="495"/>
      <c r="AD43" s="495"/>
      <c r="AE43" s="495"/>
      <c r="AF43" s="495"/>
      <c r="AG43" s="495"/>
      <c r="AH43" s="495"/>
      <c r="AI43" s="495"/>
      <c r="AJ43" s="495"/>
      <c r="AK43" s="495"/>
      <c r="AL43" s="495"/>
      <c r="AM43" s="495"/>
      <c r="AN43" s="495"/>
      <c r="AO43" s="495"/>
      <c r="AP43" s="495"/>
      <c r="AQ43" s="495"/>
      <c r="AR43" s="495"/>
      <c r="AS43" s="495"/>
      <c r="AT43" s="495"/>
      <c r="AU43" s="495"/>
      <c r="AV43" s="495"/>
      <c r="AW43" s="495"/>
      <c r="AX43" s="495"/>
      <c r="AY43" s="495"/>
      <c r="AZ43" s="495"/>
      <c r="BA43" s="495"/>
      <c r="BB43" s="495"/>
      <c r="BC43" s="495"/>
      <c r="BD43" s="495"/>
      <c r="BE43" s="495"/>
      <c r="BF43" s="495"/>
      <c r="BG43" s="495"/>
      <c r="BH43" s="495"/>
      <c r="BI43" s="495"/>
      <c r="BJ43" s="495"/>
      <c r="BK43" s="495"/>
      <c r="BL43" s="495"/>
      <c r="BM43" s="495"/>
      <c r="BN43" s="495"/>
      <c r="BO43" s="495"/>
      <c r="BP43" s="495"/>
      <c r="BQ43" s="495"/>
      <c r="BR43" s="495"/>
      <c r="BS43" s="495"/>
      <c r="BT43" s="495"/>
      <c r="BU43" s="114"/>
      <c r="BV43" s="493"/>
      <c r="BW43" s="493"/>
      <c r="BX43" s="493"/>
      <c r="BY43" s="493"/>
      <c r="BZ43" s="493"/>
      <c r="FY43" s="268"/>
      <c r="FZ43" s="268"/>
      <c r="GA43" s="268"/>
      <c r="GB43" s="268"/>
      <c r="GC43" s="268"/>
    </row>
    <row r="44" spans="1:185" ht="18" hidden="1" customHeight="1" x14ac:dyDescent="0.25">
      <c r="A44" s="115"/>
      <c r="B44" s="1263" t="s">
        <v>114</v>
      </c>
      <c r="C44" s="1263"/>
      <c r="D44" s="1263"/>
      <c r="E44" s="1263"/>
      <c r="F44" s="499"/>
      <c r="G44" s="498"/>
      <c r="H44" s="497"/>
      <c r="I44" s="497"/>
      <c r="J44" s="496"/>
      <c r="K44" s="498"/>
      <c r="L44" s="497"/>
      <c r="M44" s="497"/>
      <c r="N44" s="496"/>
      <c r="O44" s="498"/>
      <c r="P44" s="497"/>
      <c r="Q44" s="497"/>
      <c r="R44" s="496"/>
      <c r="S44" s="498"/>
      <c r="T44" s="497"/>
      <c r="U44" s="497"/>
      <c r="V44" s="496"/>
      <c r="W44" s="1172">
        <f t="shared" si="13"/>
        <v>0</v>
      </c>
      <c r="X44" s="1172"/>
      <c r="Y44" s="1172"/>
      <c r="Z44" s="1172"/>
      <c r="AA44" s="495"/>
      <c r="AB44" s="495"/>
      <c r="AC44" s="495"/>
      <c r="AD44" s="495"/>
      <c r="AE44" s="495"/>
      <c r="AF44" s="495"/>
      <c r="AG44" s="495"/>
      <c r="AH44" s="495"/>
      <c r="AI44" s="495"/>
      <c r="AJ44" s="495"/>
      <c r="AK44" s="495"/>
      <c r="AL44" s="495"/>
      <c r="AM44" s="495"/>
      <c r="AN44" s="495"/>
      <c r="AO44" s="495"/>
      <c r="AP44" s="495"/>
      <c r="AQ44" s="495"/>
      <c r="AR44" s="495"/>
      <c r="AS44" s="495"/>
      <c r="AT44" s="495"/>
      <c r="AU44" s="495"/>
      <c r="AV44" s="495"/>
      <c r="AW44" s="495"/>
      <c r="AX44" s="495"/>
      <c r="AY44" s="495"/>
      <c r="AZ44" s="495"/>
      <c r="BA44" s="495"/>
      <c r="BB44" s="495"/>
      <c r="BC44" s="495"/>
      <c r="BD44" s="495"/>
      <c r="BE44" s="495"/>
      <c r="BF44" s="495"/>
      <c r="BG44" s="495"/>
      <c r="BH44" s="495"/>
      <c r="BI44" s="495"/>
      <c r="BJ44" s="495"/>
      <c r="BK44" s="495"/>
      <c r="BL44" s="495"/>
      <c r="BM44" s="495"/>
      <c r="BN44" s="495"/>
      <c r="BO44" s="495"/>
      <c r="BP44" s="495"/>
      <c r="BQ44" s="495"/>
      <c r="BR44" s="495"/>
      <c r="BS44" s="495"/>
      <c r="BT44" s="495"/>
      <c r="BU44" s="114"/>
      <c r="BV44" s="493"/>
      <c r="BW44" s="493"/>
      <c r="BX44" s="493"/>
      <c r="BY44" s="493"/>
      <c r="BZ44" s="493"/>
      <c r="FY44" s="268"/>
      <c r="FZ44" s="268"/>
      <c r="GA44" s="268"/>
      <c r="GB44" s="268"/>
      <c r="GC44" s="268"/>
    </row>
    <row r="45" spans="1:185" ht="23.25" customHeight="1" x14ac:dyDescent="0.25">
      <c r="A45" s="115"/>
      <c r="B45" s="1257" t="s">
        <v>139</v>
      </c>
      <c r="C45" s="1258"/>
      <c r="D45" s="1258"/>
      <c r="E45" s="1258"/>
      <c r="F45" s="1259"/>
      <c r="G45" s="1260"/>
      <c r="H45" s="1261"/>
      <c r="I45" s="1261"/>
      <c r="J45" s="1262"/>
      <c r="K45" s="1260"/>
      <c r="L45" s="1261"/>
      <c r="M45" s="1261"/>
      <c r="N45" s="1262"/>
      <c r="O45" s="1260"/>
      <c r="P45" s="1261"/>
      <c r="Q45" s="1261"/>
      <c r="R45" s="1262"/>
      <c r="S45" s="1260"/>
      <c r="T45" s="1261"/>
      <c r="U45" s="1261"/>
      <c r="V45" s="1262"/>
      <c r="W45" s="1172">
        <f t="shared" ref="W45:W51" si="14">SUM(G45:V45)</f>
        <v>0</v>
      </c>
      <c r="X45" s="1172"/>
      <c r="Y45" s="1172"/>
      <c r="Z45" s="1172"/>
      <c r="AA45" s="495"/>
      <c r="AB45" s="495"/>
      <c r="AC45" s="495"/>
      <c r="AD45" s="495"/>
      <c r="AE45" s="495"/>
      <c r="AF45" s="495"/>
      <c r="AG45" s="495"/>
      <c r="AH45" s="495"/>
      <c r="AI45" s="495"/>
      <c r="AJ45" s="495"/>
      <c r="AK45" s="495"/>
      <c r="AL45" s="495"/>
      <c r="AM45" s="495"/>
      <c r="AN45" s="495"/>
      <c r="AO45" s="495"/>
      <c r="AP45" s="495"/>
      <c r="AQ45" s="495"/>
      <c r="AR45" s="495"/>
      <c r="AS45" s="495"/>
      <c r="AT45" s="495"/>
      <c r="AU45" s="495"/>
      <c r="AV45" s="495"/>
      <c r="AW45" s="495"/>
      <c r="AX45" s="495"/>
      <c r="AY45" s="495"/>
      <c r="AZ45" s="495"/>
      <c r="BA45" s="495"/>
      <c r="BB45" s="495"/>
      <c r="BC45" s="495"/>
      <c r="BD45" s="495"/>
      <c r="BE45" s="495"/>
      <c r="BF45" s="495"/>
      <c r="BG45" s="495"/>
      <c r="BH45" s="495"/>
      <c r="BI45" s="495"/>
      <c r="BJ45" s="495"/>
      <c r="BK45" s="495"/>
      <c r="BL45" s="495"/>
      <c r="BM45" s="495"/>
      <c r="BN45" s="495"/>
      <c r="BO45" s="495"/>
      <c r="BP45" s="495"/>
      <c r="BQ45" s="495"/>
      <c r="BR45" s="495"/>
      <c r="BS45" s="495"/>
      <c r="BT45" s="495"/>
      <c r="BU45" s="114"/>
      <c r="BV45" s="493"/>
      <c r="BW45" s="493"/>
      <c r="BX45" s="493"/>
      <c r="BY45" s="493"/>
      <c r="BZ45" s="493"/>
      <c r="FY45" s="268"/>
      <c r="FZ45" s="268"/>
      <c r="GA45" s="268"/>
      <c r="GB45" s="268"/>
      <c r="GC45" s="268"/>
    </row>
    <row r="46" spans="1:185" ht="18" customHeight="1" x14ac:dyDescent="0.25">
      <c r="A46" s="115"/>
      <c r="B46" s="1257" t="s">
        <v>224</v>
      </c>
      <c r="C46" s="1258"/>
      <c r="D46" s="1258"/>
      <c r="E46" s="1258"/>
      <c r="F46" s="1259"/>
      <c r="G46" s="1260"/>
      <c r="H46" s="1261"/>
      <c r="I46" s="1261"/>
      <c r="J46" s="1262"/>
      <c r="K46" s="1260"/>
      <c r="L46" s="1261"/>
      <c r="M46" s="1261"/>
      <c r="N46" s="1262"/>
      <c r="O46" s="1260"/>
      <c r="P46" s="1261"/>
      <c r="Q46" s="1261"/>
      <c r="R46" s="1262"/>
      <c r="S46" s="1260"/>
      <c r="T46" s="1261"/>
      <c r="U46" s="1261"/>
      <c r="V46" s="1262"/>
      <c r="W46" s="1172">
        <f t="shared" si="14"/>
        <v>0</v>
      </c>
      <c r="X46" s="1172"/>
      <c r="Y46" s="1172"/>
      <c r="Z46" s="1172"/>
      <c r="AA46" s="495"/>
      <c r="AB46" s="495"/>
      <c r="AC46" s="495"/>
      <c r="AD46" s="495"/>
      <c r="AE46" s="495"/>
      <c r="AF46" s="495"/>
      <c r="AG46" s="495"/>
      <c r="AH46" s="495"/>
      <c r="AI46" s="495"/>
      <c r="AJ46" s="495"/>
      <c r="AK46" s="495"/>
      <c r="AL46" s="495"/>
      <c r="AM46" s="495"/>
      <c r="AN46" s="495"/>
      <c r="AO46" s="495"/>
      <c r="AP46" s="495"/>
      <c r="AQ46" s="495"/>
      <c r="AR46" s="495"/>
      <c r="AS46" s="495"/>
      <c r="AT46" s="495"/>
      <c r="AU46" s="495"/>
      <c r="AV46" s="495"/>
      <c r="AW46" s="495"/>
      <c r="AX46" s="495"/>
      <c r="AY46" s="495"/>
      <c r="AZ46" s="495"/>
      <c r="BA46" s="495"/>
      <c r="BB46" s="495"/>
      <c r="BC46" s="495"/>
      <c r="BD46" s="495"/>
      <c r="BE46" s="495"/>
      <c r="BF46" s="495"/>
      <c r="BG46" s="495"/>
      <c r="BH46" s="495"/>
      <c r="BI46" s="495"/>
      <c r="BJ46" s="495"/>
      <c r="BK46" s="495"/>
      <c r="BL46" s="495"/>
      <c r="BM46" s="495"/>
      <c r="BN46" s="495"/>
      <c r="BO46" s="495"/>
      <c r="BP46" s="495"/>
      <c r="BQ46" s="495"/>
      <c r="BR46" s="495"/>
      <c r="BS46" s="495"/>
      <c r="BT46" s="495"/>
      <c r="BU46" s="114"/>
      <c r="BV46" s="493"/>
      <c r="BW46" s="493"/>
      <c r="BX46" s="493"/>
      <c r="BY46" s="493"/>
      <c r="BZ46" s="493"/>
      <c r="FY46" s="268"/>
      <c r="FZ46" s="268"/>
      <c r="GA46" s="268"/>
      <c r="GB46" s="268"/>
      <c r="GC46" s="268"/>
    </row>
    <row r="47" spans="1:185" ht="18" customHeight="1" x14ac:dyDescent="0.25">
      <c r="A47" s="115"/>
      <c r="B47" s="1257" t="s">
        <v>115</v>
      </c>
      <c r="C47" s="1258"/>
      <c r="D47" s="1258"/>
      <c r="E47" s="1258"/>
      <c r="F47" s="1259"/>
      <c r="G47" s="1260"/>
      <c r="H47" s="1261"/>
      <c r="I47" s="1261"/>
      <c r="J47" s="1262"/>
      <c r="K47" s="1260"/>
      <c r="L47" s="1261"/>
      <c r="M47" s="1261"/>
      <c r="N47" s="1262"/>
      <c r="O47" s="1260"/>
      <c r="P47" s="1261"/>
      <c r="Q47" s="1261"/>
      <c r="R47" s="1262"/>
      <c r="S47" s="1260"/>
      <c r="T47" s="1261"/>
      <c r="U47" s="1261"/>
      <c r="V47" s="1262"/>
      <c r="W47" s="1172">
        <f t="shared" si="14"/>
        <v>0</v>
      </c>
      <c r="X47" s="1172"/>
      <c r="Y47" s="1172"/>
      <c r="Z47" s="1172"/>
      <c r="AA47" s="495"/>
      <c r="AB47" s="495"/>
      <c r="AC47" s="495"/>
      <c r="AD47" s="495"/>
      <c r="AE47" s="495"/>
      <c r="AF47" s="495"/>
      <c r="AG47" s="495"/>
      <c r="AH47" s="495"/>
      <c r="AI47" s="495"/>
      <c r="AJ47" s="495"/>
      <c r="AK47" s="495"/>
      <c r="AL47" s="495"/>
      <c r="AM47" s="495"/>
      <c r="AN47" s="495"/>
      <c r="AO47" s="495"/>
      <c r="AP47" s="495"/>
      <c r="AQ47" s="495"/>
      <c r="AR47" s="495"/>
      <c r="AS47" s="495"/>
      <c r="AT47" s="495"/>
      <c r="AU47" s="495"/>
      <c r="AV47" s="495"/>
      <c r="AW47" s="495"/>
      <c r="AX47" s="495"/>
      <c r="AY47" s="495"/>
      <c r="AZ47" s="495"/>
      <c r="BA47" s="495"/>
      <c r="BB47" s="495"/>
      <c r="BC47" s="495"/>
      <c r="BD47" s="495"/>
      <c r="BE47" s="495"/>
      <c r="BF47" s="495"/>
      <c r="BG47" s="495"/>
      <c r="BH47" s="495"/>
      <c r="BI47" s="495"/>
      <c r="BJ47" s="495"/>
      <c r="BK47" s="495"/>
      <c r="BL47" s="495"/>
      <c r="BM47" s="495"/>
      <c r="BN47" s="495"/>
      <c r="BO47" s="495"/>
      <c r="BP47" s="495"/>
      <c r="BQ47" s="495"/>
      <c r="BR47" s="495"/>
      <c r="BS47" s="495"/>
      <c r="BT47" s="495"/>
      <c r="BU47" s="114"/>
      <c r="BV47" s="493"/>
      <c r="BW47" s="493"/>
      <c r="BX47" s="493"/>
      <c r="BY47" s="493"/>
      <c r="BZ47" s="493"/>
      <c r="FY47" s="268"/>
      <c r="FZ47" s="268"/>
      <c r="GA47" s="268"/>
      <c r="GB47" s="268"/>
      <c r="GC47" s="268"/>
    </row>
    <row r="48" spans="1:185" ht="18" customHeight="1" x14ac:dyDescent="0.25">
      <c r="A48" s="115"/>
      <c r="B48" s="1257" t="s">
        <v>116</v>
      </c>
      <c r="C48" s="1258"/>
      <c r="D48" s="1258"/>
      <c r="E48" s="1258"/>
      <c r="F48" s="1259"/>
      <c r="G48" s="1260"/>
      <c r="H48" s="1261"/>
      <c r="I48" s="1261"/>
      <c r="J48" s="1262"/>
      <c r="K48" s="1260"/>
      <c r="L48" s="1261"/>
      <c r="M48" s="1261"/>
      <c r="N48" s="1262"/>
      <c r="O48" s="1260"/>
      <c r="P48" s="1261"/>
      <c r="Q48" s="1261"/>
      <c r="R48" s="1262"/>
      <c r="S48" s="1260"/>
      <c r="T48" s="1261"/>
      <c r="U48" s="1261"/>
      <c r="V48" s="1262"/>
      <c r="W48" s="1172">
        <f t="shared" si="14"/>
        <v>0</v>
      </c>
      <c r="X48" s="1172"/>
      <c r="Y48" s="1172"/>
      <c r="Z48" s="1172"/>
      <c r="AA48" s="495"/>
      <c r="AB48" s="495"/>
      <c r="AC48" s="495"/>
      <c r="AD48" s="495"/>
      <c r="AE48" s="495"/>
      <c r="AF48" s="495"/>
      <c r="AG48" s="495"/>
      <c r="AH48" s="495"/>
      <c r="AI48" s="495"/>
      <c r="AJ48" s="495"/>
      <c r="AK48" s="495"/>
      <c r="AL48" s="495"/>
      <c r="AM48" s="495"/>
      <c r="AN48" s="495"/>
      <c r="AO48" s="495"/>
      <c r="AP48" s="495"/>
      <c r="AQ48" s="495"/>
      <c r="AR48" s="495"/>
      <c r="AS48" s="495"/>
      <c r="AT48" s="495"/>
      <c r="AU48" s="495"/>
      <c r="AV48" s="495"/>
      <c r="AW48" s="495"/>
      <c r="AX48" s="495"/>
      <c r="AY48" s="495"/>
      <c r="AZ48" s="495"/>
      <c r="BA48" s="495"/>
      <c r="BB48" s="495"/>
      <c r="BC48" s="495"/>
      <c r="BD48" s="495"/>
      <c r="BE48" s="495"/>
      <c r="BF48" s="495"/>
      <c r="BG48" s="495"/>
      <c r="BH48" s="495"/>
      <c r="BI48" s="495"/>
      <c r="BJ48" s="495"/>
      <c r="BK48" s="495"/>
      <c r="BL48" s="495"/>
      <c r="BM48" s="495"/>
      <c r="BN48" s="495"/>
      <c r="BO48" s="495"/>
      <c r="BP48" s="495"/>
      <c r="BQ48" s="495"/>
      <c r="BR48" s="495"/>
      <c r="BS48" s="495"/>
      <c r="BT48" s="495"/>
      <c r="BU48" s="114"/>
      <c r="BV48" s="493"/>
      <c r="BW48" s="493"/>
      <c r="BX48" s="493"/>
      <c r="BY48" s="493"/>
      <c r="BZ48" s="493"/>
      <c r="FY48" s="268"/>
      <c r="FZ48" s="268"/>
      <c r="GA48" s="268"/>
      <c r="GB48" s="268"/>
      <c r="GC48" s="268"/>
    </row>
    <row r="49" spans="1:185" ht="18" customHeight="1" x14ac:dyDescent="0.25">
      <c r="A49" s="115"/>
      <c r="B49" s="1257" t="s">
        <v>516</v>
      </c>
      <c r="C49" s="1258"/>
      <c r="D49" s="1258"/>
      <c r="E49" s="1258"/>
      <c r="F49" s="1259"/>
      <c r="G49" s="1260"/>
      <c r="H49" s="1261"/>
      <c r="I49" s="1261"/>
      <c r="J49" s="1262"/>
      <c r="K49" s="1260"/>
      <c r="L49" s="1261"/>
      <c r="M49" s="1261"/>
      <c r="N49" s="1262"/>
      <c r="O49" s="1260"/>
      <c r="P49" s="1261"/>
      <c r="Q49" s="1261"/>
      <c r="R49" s="1262"/>
      <c r="S49" s="1260"/>
      <c r="T49" s="1261"/>
      <c r="U49" s="1261"/>
      <c r="V49" s="1262"/>
      <c r="W49" s="1172">
        <f t="shared" si="14"/>
        <v>0</v>
      </c>
      <c r="X49" s="1172"/>
      <c r="Y49" s="1172"/>
      <c r="Z49" s="1172"/>
      <c r="AA49" s="495"/>
      <c r="AB49" s="495"/>
      <c r="AC49" s="495"/>
      <c r="AD49" s="495"/>
      <c r="AE49" s="495"/>
      <c r="AF49" s="495"/>
      <c r="AG49" s="495"/>
      <c r="AH49" s="495"/>
      <c r="AI49" s="495"/>
      <c r="AJ49" s="495"/>
      <c r="AK49" s="495"/>
      <c r="AL49" s="495"/>
      <c r="AM49" s="495"/>
      <c r="AN49" s="495"/>
      <c r="AO49" s="495"/>
      <c r="AP49" s="495"/>
      <c r="AQ49" s="495"/>
      <c r="AR49" s="495"/>
      <c r="AS49" s="495"/>
      <c r="AT49" s="495"/>
      <c r="AU49" s="495"/>
      <c r="AV49" s="495"/>
      <c r="AW49" s="495"/>
      <c r="AX49" s="495"/>
      <c r="AY49" s="495"/>
      <c r="AZ49" s="495"/>
      <c r="BA49" s="495"/>
      <c r="BB49" s="495"/>
      <c r="BC49" s="495"/>
      <c r="BD49" s="495"/>
      <c r="BE49" s="495"/>
      <c r="BF49" s="495"/>
      <c r="BG49" s="495"/>
      <c r="BH49" s="495"/>
      <c r="BI49" s="495"/>
      <c r="BJ49" s="495"/>
      <c r="BK49" s="495"/>
      <c r="BL49" s="495"/>
      <c r="BM49" s="495"/>
      <c r="BN49" s="495"/>
      <c r="BO49" s="495"/>
      <c r="BP49" s="495"/>
      <c r="BQ49" s="495"/>
      <c r="BR49" s="495"/>
      <c r="BS49" s="495"/>
      <c r="BT49" s="495"/>
      <c r="BU49" s="114"/>
      <c r="BV49" s="493"/>
      <c r="BW49" s="493"/>
      <c r="BX49" s="493"/>
      <c r="BY49" s="493"/>
      <c r="BZ49" s="493"/>
      <c r="FY49" s="268"/>
      <c r="FZ49" s="268"/>
      <c r="GA49" s="268"/>
      <c r="GB49" s="268"/>
      <c r="GC49" s="268"/>
    </row>
    <row r="50" spans="1:185" ht="18" hidden="1" customHeight="1" x14ac:dyDescent="0.25">
      <c r="A50" s="115"/>
      <c r="B50" s="1257" t="s">
        <v>517</v>
      </c>
      <c r="C50" s="1258"/>
      <c r="D50" s="1258"/>
      <c r="E50" s="1258"/>
      <c r="F50" s="1259"/>
      <c r="G50" s="1260"/>
      <c r="H50" s="1261"/>
      <c r="I50" s="1261"/>
      <c r="J50" s="1262"/>
      <c r="K50" s="1260"/>
      <c r="L50" s="1261"/>
      <c r="M50" s="1261"/>
      <c r="N50" s="1262"/>
      <c r="O50" s="1260"/>
      <c r="P50" s="1261"/>
      <c r="Q50" s="1261"/>
      <c r="R50" s="1262"/>
      <c r="S50" s="1260"/>
      <c r="T50" s="1261"/>
      <c r="U50" s="1261"/>
      <c r="V50" s="1262"/>
      <c r="W50" s="1172">
        <f t="shared" si="14"/>
        <v>0</v>
      </c>
      <c r="X50" s="1172"/>
      <c r="Y50" s="1172"/>
      <c r="Z50" s="1172"/>
      <c r="AA50" s="495"/>
      <c r="AB50" s="495"/>
      <c r="AC50" s="495"/>
      <c r="AD50" s="495"/>
      <c r="AE50" s="495"/>
      <c r="AF50" s="495"/>
      <c r="AG50" s="495"/>
      <c r="AH50" s="495"/>
      <c r="AI50" s="495"/>
      <c r="AJ50" s="495"/>
      <c r="AK50" s="495"/>
      <c r="AL50" s="495"/>
      <c r="AM50" s="495"/>
      <c r="AN50" s="495"/>
      <c r="AO50" s="495"/>
      <c r="AP50" s="495"/>
      <c r="AQ50" s="495"/>
      <c r="AR50" s="495"/>
      <c r="AS50" s="495"/>
      <c r="AT50" s="495"/>
      <c r="AU50" s="495"/>
      <c r="AV50" s="495"/>
      <c r="AW50" s="495"/>
      <c r="AX50" s="495"/>
      <c r="AY50" s="495"/>
      <c r="AZ50" s="495"/>
      <c r="BA50" s="495"/>
      <c r="BB50" s="495"/>
      <c r="BC50" s="495"/>
      <c r="BD50" s="495"/>
      <c r="BE50" s="495"/>
      <c r="BF50" s="495"/>
      <c r="BG50" s="495"/>
      <c r="BH50" s="495"/>
      <c r="BI50" s="495"/>
      <c r="BJ50" s="495"/>
      <c r="BK50" s="495"/>
      <c r="BL50" s="495"/>
      <c r="BM50" s="495"/>
      <c r="BN50" s="495"/>
      <c r="BO50" s="495"/>
      <c r="BP50" s="495"/>
      <c r="BQ50" s="495"/>
      <c r="BR50" s="495"/>
      <c r="BS50" s="495"/>
      <c r="BT50" s="495"/>
      <c r="BU50" s="114"/>
      <c r="BV50" s="493"/>
      <c r="BW50" s="493"/>
      <c r="BX50" s="493"/>
      <c r="BY50" s="493"/>
      <c r="BZ50" s="493"/>
      <c r="FY50" s="268"/>
      <c r="FZ50" s="268"/>
      <c r="GA50" s="268"/>
      <c r="GB50" s="268"/>
      <c r="GC50" s="268"/>
    </row>
    <row r="51" spans="1:185" ht="18" customHeight="1" x14ac:dyDescent="0.25">
      <c r="A51" s="1"/>
      <c r="B51" s="1257" t="s">
        <v>117</v>
      </c>
      <c r="C51" s="1258"/>
      <c r="D51" s="1258"/>
      <c r="E51" s="1258"/>
      <c r="F51" s="1259"/>
      <c r="G51" s="1260"/>
      <c r="H51" s="1261"/>
      <c r="I51" s="1261"/>
      <c r="J51" s="1262"/>
      <c r="K51" s="1260"/>
      <c r="L51" s="1261"/>
      <c r="M51" s="1261"/>
      <c r="N51" s="1262"/>
      <c r="O51" s="1260"/>
      <c r="P51" s="1261"/>
      <c r="Q51" s="1261"/>
      <c r="R51" s="1262"/>
      <c r="S51" s="1260"/>
      <c r="T51" s="1261"/>
      <c r="U51" s="1261"/>
      <c r="V51" s="1262"/>
      <c r="W51" s="1172">
        <f t="shared" si="14"/>
        <v>0</v>
      </c>
      <c r="X51" s="1172"/>
      <c r="Y51" s="1172"/>
      <c r="Z51" s="1172"/>
      <c r="AA51" s="495"/>
      <c r="AB51" s="495"/>
      <c r="AC51" s="495"/>
      <c r="AD51" s="495"/>
      <c r="AE51" s="495"/>
      <c r="AF51" s="495"/>
      <c r="AG51" s="495"/>
      <c r="AH51" s="495"/>
      <c r="AI51" s="495"/>
      <c r="AJ51" s="495"/>
      <c r="AK51" s="495"/>
      <c r="AL51" s="495"/>
      <c r="AM51" s="495"/>
      <c r="AN51" s="495"/>
      <c r="AO51" s="495"/>
      <c r="AP51" s="495"/>
      <c r="AQ51" s="495"/>
      <c r="AR51" s="495"/>
      <c r="AS51" s="495"/>
      <c r="AT51" s="495"/>
      <c r="AU51" s="495"/>
      <c r="AV51" s="495"/>
      <c r="AW51" s="495"/>
      <c r="AX51" s="495"/>
      <c r="AY51" s="495"/>
      <c r="AZ51" s="495"/>
      <c r="BA51" s="495"/>
      <c r="BB51" s="495"/>
      <c r="BC51" s="495"/>
      <c r="BD51" s="495"/>
      <c r="BE51" s="495"/>
      <c r="BF51" s="495"/>
      <c r="BG51" s="495"/>
      <c r="BH51" s="495"/>
      <c r="BI51" s="495"/>
      <c r="BJ51" s="495"/>
      <c r="BK51" s="495"/>
      <c r="BL51" s="495"/>
      <c r="BM51" s="495"/>
      <c r="BN51" s="495"/>
      <c r="BO51" s="495"/>
      <c r="BP51" s="495"/>
      <c r="BQ51" s="495"/>
      <c r="BR51" s="495"/>
      <c r="BS51" s="495"/>
      <c r="BT51" s="495"/>
      <c r="BU51" s="114"/>
      <c r="BV51" s="493"/>
      <c r="BW51" s="493"/>
      <c r="BX51" s="493"/>
      <c r="BY51" s="493"/>
      <c r="BZ51" s="493"/>
      <c r="FY51" s="268"/>
      <c r="FZ51" s="268"/>
      <c r="GA51" s="268"/>
      <c r="GB51" s="268"/>
      <c r="GC51" s="268"/>
    </row>
    <row r="52" spans="1:185" ht="24" customHeight="1" x14ac:dyDescent="0.25">
      <c r="A52" s="116"/>
      <c r="B52" s="1268" t="s">
        <v>132</v>
      </c>
      <c r="C52" s="1269"/>
      <c r="D52" s="1269"/>
      <c r="E52" s="1269"/>
      <c r="F52" s="1270"/>
      <c r="G52" s="1191">
        <f>SUM(G38:J51)</f>
        <v>0</v>
      </c>
      <c r="H52" s="1192"/>
      <c r="I52" s="1192"/>
      <c r="J52" s="1193"/>
      <c r="K52" s="1127">
        <f>SUM(K38:N51)</f>
        <v>0</v>
      </c>
      <c r="L52" s="1127"/>
      <c r="M52" s="1127"/>
      <c r="N52" s="1127"/>
      <c r="O52" s="1127">
        <f>SUM(O38:R51)</f>
        <v>0</v>
      </c>
      <c r="P52" s="1127"/>
      <c r="Q52" s="1127"/>
      <c r="R52" s="1127"/>
      <c r="S52" s="1127">
        <f>SUM(S38:V51)</f>
        <v>0</v>
      </c>
      <c r="T52" s="1127"/>
      <c r="U52" s="1127"/>
      <c r="V52" s="1127"/>
      <c r="W52" s="1127">
        <f>SUM(W38:Z51)</f>
        <v>0</v>
      </c>
      <c r="X52" s="1127"/>
      <c r="Y52" s="1127"/>
      <c r="Z52" s="1127"/>
      <c r="AA52" s="494"/>
      <c r="AB52" s="494"/>
      <c r="AC52" s="494"/>
      <c r="AD52" s="494"/>
      <c r="AE52" s="494"/>
      <c r="AF52" s="494"/>
      <c r="AG52" s="494"/>
      <c r="AH52" s="494"/>
      <c r="AI52" s="494"/>
      <c r="AJ52" s="494"/>
      <c r="AK52" s="494"/>
      <c r="AL52" s="494"/>
      <c r="AM52" s="494"/>
      <c r="AN52" s="494"/>
      <c r="AO52" s="494"/>
      <c r="AP52" s="494"/>
      <c r="AQ52" s="494"/>
      <c r="AR52" s="494"/>
      <c r="AS52" s="494"/>
      <c r="AT52" s="494"/>
      <c r="AU52" s="494"/>
      <c r="AV52" s="494"/>
      <c r="AW52" s="494"/>
      <c r="AX52" s="494"/>
      <c r="AY52" s="494"/>
      <c r="AZ52" s="494"/>
      <c r="BA52" s="494"/>
      <c r="BB52" s="494"/>
      <c r="BC52" s="494"/>
      <c r="BD52" s="494"/>
      <c r="BE52" s="494"/>
      <c r="BF52" s="494"/>
      <c r="BG52" s="494"/>
      <c r="BH52" s="494"/>
      <c r="BI52" s="494"/>
      <c r="BJ52" s="494"/>
      <c r="BK52" s="494"/>
      <c r="BL52" s="494"/>
      <c r="BM52" s="494"/>
      <c r="BN52" s="494"/>
      <c r="BO52" s="494"/>
      <c r="BP52" s="494"/>
      <c r="BQ52" s="494"/>
      <c r="BR52" s="494"/>
      <c r="BS52" s="494"/>
      <c r="BT52" s="494"/>
      <c r="BU52" s="114"/>
      <c r="BV52" s="493"/>
      <c r="BW52" s="493"/>
      <c r="BX52" s="493"/>
      <c r="BY52" s="493"/>
      <c r="BZ52" s="493"/>
      <c r="FY52" s="268"/>
      <c r="FZ52" s="268"/>
      <c r="GA52" s="268"/>
      <c r="GB52" s="268"/>
      <c r="GC52" s="268"/>
    </row>
    <row r="53" spans="1:185" ht="6.75" customHeight="1" x14ac:dyDescent="0.25">
      <c r="A53" s="116"/>
      <c r="B53"/>
      <c r="C53"/>
      <c r="D53"/>
      <c r="E53"/>
      <c r="F53"/>
      <c r="G53"/>
      <c r="H53"/>
      <c r="I53"/>
      <c r="J53" s="1267"/>
      <c r="K53" s="1267"/>
      <c r="L53" s="1267"/>
      <c r="M53" s="1267"/>
      <c r="N53" s="1267"/>
      <c r="O53"/>
      <c r="P53"/>
      <c r="Q53"/>
      <c r="R53"/>
      <c r="S53"/>
      <c r="T53"/>
      <c r="U53"/>
      <c r="V53"/>
      <c r="W53"/>
      <c r="X53"/>
      <c r="Y53"/>
      <c r="Z53" s="488"/>
      <c r="AA53" s="488"/>
      <c r="AB53" s="488"/>
      <c r="AC53" s="488"/>
      <c r="AD53" s="488"/>
      <c r="AE53" s="488"/>
      <c r="AF53" s="488"/>
      <c r="AG53" s="488"/>
      <c r="AH53" s="488"/>
      <c r="AI53" s="488"/>
      <c r="AJ53" s="488"/>
      <c r="AK53" s="488"/>
      <c r="AL53" s="488"/>
      <c r="AM53" s="488"/>
      <c r="AN53" s="488"/>
      <c r="AO53" s="488"/>
      <c r="AP53" s="488"/>
      <c r="AQ53" s="488"/>
      <c r="AR53" s="488"/>
      <c r="AS53" s="488"/>
      <c r="AT53" s="488"/>
      <c r="AU53" s="488"/>
      <c r="AV53" s="488"/>
      <c r="AW53" s="488"/>
      <c r="AX53" s="488"/>
      <c r="AY53" s="488"/>
      <c r="AZ53" s="488"/>
      <c r="BA53" s="488"/>
      <c r="BB53" s="488"/>
      <c r="BC53" s="488"/>
      <c r="BD53" s="488"/>
      <c r="BE53" s="488"/>
      <c r="BF53" s="488"/>
      <c r="BG53" s="488"/>
      <c r="BH53" s="488"/>
      <c r="BI53" s="488"/>
      <c r="BJ53" s="488"/>
      <c r="BK53" s="488"/>
      <c r="BL53" s="488"/>
      <c r="BM53" s="488"/>
      <c r="BN53" s="488"/>
      <c r="BO53" s="488"/>
      <c r="BP53" s="488"/>
      <c r="BQ53" s="488"/>
      <c r="BR53" s="488"/>
      <c r="BS53" s="488"/>
      <c r="BT53"/>
      <c r="BU53" s="493"/>
      <c r="BV53" s="493"/>
      <c r="BW53" s="493"/>
      <c r="BX53" s="493"/>
      <c r="BY53" s="493"/>
      <c r="FX53" s="268"/>
      <c r="FY53" s="268"/>
      <c r="FZ53" s="268"/>
      <c r="GA53" s="268"/>
      <c r="GB53" s="268"/>
    </row>
    <row r="54" spans="1:185" ht="6.75" customHeight="1" x14ac:dyDescent="0.25">
      <c r="A54" s="116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 s="488"/>
      <c r="AA54" s="488"/>
      <c r="AB54" s="488"/>
      <c r="AC54" s="488"/>
      <c r="AD54" s="488"/>
      <c r="AE54" s="488"/>
      <c r="AF54" s="488"/>
      <c r="AG54" s="488"/>
      <c r="AH54" s="488"/>
      <c r="AI54" s="488"/>
      <c r="AJ54" s="488"/>
      <c r="AK54" s="488"/>
      <c r="AL54" s="488"/>
      <c r="AM54" s="488"/>
      <c r="AN54" s="488"/>
      <c r="AO54" s="488"/>
      <c r="AP54" s="488"/>
      <c r="AQ54" s="488"/>
      <c r="AR54" s="488"/>
      <c r="AS54" s="488"/>
      <c r="AT54" s="488"/>
      <c r="AU54" s="488"/>
      <c r="AV54" s="488"/>
      <c r="AW54" s="488"/>
      <c r="AX54" s="488"/>
      <c r="AY54" s="488"/>
      <c r="AZ54" s="488"/>
      <c r="BA54" s="488"/>
      <c r="BB54" s="488"/>
      <c r="BC54" s="488"/>
      <c r="BD54" s="488"/>
      <c r="BE54" s="488"/>
      <c r="BF54" s="488"/>
      <c r="BG54" s="488"/>
      <c r="BH54" s="488"/>
      <c r="BI54" s="488"/>
      <c r="BJ54" s="488"/>
      <c r="BK54" s="488"/>
      <c r="BL54" s="488"/>
      <c r="BM54" s="488"/>
      <c r="BN54" s="488"/>
      <c r="BO54" s="488"/>
      <c r="BP54" s="488"/>
      <c r="BQ54" s="488"/>
      <c r="BR54" s="488"/>
      <c r="BS54" s="488"/>
      <c r="BT54"/>
      <c r="BU54" s="493"/>
      <c r="BV54" s="493"/>
      <c r="BW54" s="493"/>
      <c r="BX54" s="493"/>
      <c r="BY54" s="493"/>
      <c r="FX54" s="268"/>
      <c r="FY54" s="268"/>
      <c r="FZ54" s="268"/>
      <c r="GA54" s="268"/>
      <c r="GB54" s="268"/>
    </row>
    <row r="55" spans="1:185" ht="6.75" customHeight="1" x14ac:dyDescent="0.25">
      <c r="A55" s="116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 s="488"/>
      <c r="AA55" s="488"/>
      <c r="AB55" s="488"/>
      <c r="AC55" s="488"/>
      <c r="AD55" s="488"/>
      <c r="AE55" s="488"/>
      <c r="AF55" s="488"/>
      <c r="AG55" s="488"/>
      <c r="AH55" s="488"/>
      <c r="AI55" s="488"/>
      <c r="AJ55" s="488"/>
      <c r="AK55" s="488"/>
      <c r="AL55" s="488"/>
      <c r="AM55" s="488"/>
      <c r="AN55" s="488"/>
      <c r="AO55" s="488"/>
      <c r="AP55" s="488"/>
      <c r="AQ55" s="488"/>
      <c r="AR55" s="488"/>
      <c r="AS55" s="488"/>
      <c r="AT55" s="488"/>
      <c r="AU55" s="488"/>
      <c r="AV55" s="488"/>
      <c r="AW55" s="488"/>
      <c r="AX55" s="488"/>
      <c r="AY55" s="488"/>
      <c r="AZ55" s="488"/>
      <c r="BA55" s="488"/>
      <c r="BB55" s="488"/>
      <c r="BC55" s="488"/>
      <c r="BD55" s="488"/>
      <c r="BE55" s="488"/>
      <c r="BF55" s="488"/>
      <c r="BG55" s="488"/>
      <c r="BH55" s="488"/>
      <c r="BI55" s="488"/>
      <c r="BJ55" s="488"/>
      <c r="BK55" s="488"/>
      <c r="BL55" s="488"/>
      <c r="BM55" s="488"/>
      <c r="BN55" s="488"/>
      <c r="BO55" s="488"/>
      <c r="BP55" s="488"/>
      <c r="BQ55" s="488"/>
      <c r="BR55" s="488"/>
      <c r="BS55" s="488"/>
      <c r="BT55"/>
      <c r="BU55" s="493"/>
      <c r="BV55" s="493"/>
      <c r="BW55" s="493"/>
      <c r="BX55" s="493"/>
      <c r="BY55" s="493"/>
      <c r="FX55" s="268"/>
      <c r="FY55" s="268"/>
      <c r="FZ55" s="268"/>
      <c r="GA55" s="268"/>
      <c r="GB55" s="268"/>
    </row>
    <row r="56" spans="1:185" ht="6.75" customHeight="1" x14ac:dyDescent="0.25">
      <c r="A56" s="11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 s="488"/>
      <c r="AA56" s="488"/>
      <c r="AB56" s="488"/>
      <c r="AC56" s="488"/>
      <c r="AD56" s="488"/>
      <c r="AE56" s="488"/>
      <c r="AF56" s="488"/>
      <c r="AG56" s="488"/>
      <c r="AH56" s="488"/>
      <c r="AI56" s="488"/>
      <c r="AJ56" s="488"/>
      <c r="AK56" s="488"/>
      <c r="AL56" s="488"/>
      <c r="AM56" s="488"/>
      <c r="AN56" s="488"/>
      <c r="AO56" s="488"/>
      <c r="AP56" s="488"/>
      <c r="AQ56" s="488"/>
      <c r="AR56" s="488"/>
      <c r="AS56" s="488"/>
      <c r="AT56" s="488"/>
      <c r="AU56" s="488"/>
      <c r="AV56" s="488"/>
      <c r="AW56" s="488"/>
      <c r="AX56" s="488"/>
      <c r="AY56" s="488"/>
      <c r="AZ56" s="488"/>
      <c r="BA56" s="488"/>
      <c r="BB56" s="488"/>
      <c r="BC56" s="488"/>
      <c r="BD56" s="488"/>
      <c r="BE56" s="488"/>
      <c r="BF56" s="488"/>
      <c r="BG56" s="488"/>
      <c r="BH56" s="488"/>
      <c r="BI56" s="488"/>
      <c r="BJ56" s="488"/>
      <c r="BK56" s="488"/>
      <c r="BL56" s="488"/>
      <c r="BM56" s="488"/>
      <c r="BN56" s="488"/>
      <c r="BO56" s="488"/>
      <c r="BP56" s="488"/>
      <c r="BQ56" s="488"/>
      <c r="BR56" s="488"/>
      <c r="BS56" s="488"/>
      <c r="BT56"/>
      <c r="BU56" s="493"/>
      <c r="BV56" s="493"/>
      <c r="BW56" s="493"/>
      <c r="BX56" s="493"/>
      <c r="BY56" s="493"/>
      <c r="FX56" s="268"/>
      <c r="FY56" s="268"/>
      <c r="FZ56" s="268"/>
      <c r="GA56" s="268"/>
      <c r="GB56" s="268"/>
    </row>
    <row r="57" spans="1:185" ht="6.75" customHeight="1" x14ac:dyDescent="0.25">
      <c r="A57" s="116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 s="488"/>
      <c r="AA57" s="488"/>
      <c r="AB57" s="488"/>
      <c r="AC57" s="488"/>
      <c r="AD57" s="488"/>
      <c r="AE57" s="488"/>
      <c r="AF57" s="488"/>
      <c r="AG57" s="488"/>
      <c r="AH57" s="488"/>
      <c r="AI57" s="488"/>
      <c r="AJ57" s="488"/>
      <c r="AK57" s="488"/>
      <c r="AL57" s="488"/>
      <c r="AM57" s="488"/>
      <c r="AN57" s="488"/>
      <c r="AO57" s="488"/>
      <c r="AP57" s="488"/>
      <c r="AQ57" s="488"/>
      <c r="AR57" s="488"/>
      <c r="AS57" s="488"/>
      <c r="AT57" s="488"/>
      <c r="AU57" s="488"/>
      <c r="AV57" s="488"/>
      <c r="AW57" s="488"/>
      <c r="AX57" s="488"/>
      <c r="AY57" s="488"/>
      <c r="AZ57" s="488"/>
      <c r="BA57" s="488"/>
      <c r="BB57" s="488"/>
      <c r="BC57" s="488"/>
      <c r="BD57" s="488"/>
      <c r="BE57" s="488"/>
      <c r="BF57" s="488"/>
      <c r="BG57" s="488"/>
      <c r="BH57" s="488"/>
      <c r="BI57" s="488"/>
      <c r="BJ57" s="488"/>
      <c r="BK57" s="488"/>
      <c r="BL57" s="488"/>
      <c r="BM57" s="488"/>
      <c r="BN57" s="488"/>
      <c r="BO57" s="488"/>
      <c r="BP57" s="488"/>
      <c r="BQ57" s="488"/>
      <c r="BR57" s="488"/>
      <c r="BS57" s="488"/>
      <c r="BT57"/>
      <c r="BU57" s="493"/>
      <c r="BV57" s="493"/>
      <c r="BW57" s="493"/>
      <c r="BX57" s="493"/>
      <c r="BY57" s="493"/>
      <c r="FX57" s="268"/>
      <c r="FY57" s="268"/>
      <c r="FZ57" s="268"/>
      <c r="GA57" s="268"/>
      <c r="GB57" s="268"/>
    </row>
    <row r="58" spans="1:185" ht="6.75" customHeight="1" x14ac:dyDescent="0.25">
      <c r="A58" s="116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 s="488"/>
      <c r="AA58" s="488"/>
      <c r="AB58" s="488"/>
      <c r="AC58" s="488"/>
      <c r="AD58" s="488"/>
      <c r="AE58" s="488"/>
      <c r="AF58" s="488"/>
      <c r="AG58" s="488"/>
      <c r="AH58" s="488"/>
      <c r="AI58" s="488"/>
      <c r="AJ58" s="488"/>
      <c r="AK58" s="488"/>
      <c r="AL58" s="488"/>
      <c r="AM58" s="488"/>
      <c r="AN58" s="488"/>
      <c r="AO58" s="488"/>
      <c r="AP58" s="488"/>
      <c r="AQ58" s="488"/>
      <c r="AR58" s="488"/>
      <c r="AS58" s="488"/>
      <c r="AT58" s="488"/>
      <c r="AU58" s="488"/>
      <c r="AV58" s="488"/>
      <c r="AW58" s="488"/>
      <c r="AX58" s="488"/>
      <c r="AY58" s="488"/>
      <c r="AZ58" s="488"/>
      <c r="BA58" s="488"/>
      <c r="BB58" s="488"/>
      <c r="BC58" s="488"/>
      <c r="BD58" s="488"/>
      <c r="BE58" s="488"/>
      <c r="BF58" s="488"/>
      <c r="BG58" s="488"/>
      <c r="BH58" s="488"/>
      <c r="BI58" s="488"/>
      <c r="BJ58" s="488"/>
      <c r="BK58" s="488"/>
      <c r="BL58" s="488"/>
      <c r="BM58" s="488"/>
      <c r="BN58" s="488"/>
      <c r="BO58" s="488"/>
      <c r="BP58" s="488"/>
      <c r="BQ58" s="488"/>
      <c r="BR58" s="488"/>
      <c r="BS58" s="488"/>
      <c r="BT58"/>
      <c r="BU58" s="493"/>
      <c r="BV58" s="493"/>
      <c r="BW58" s="493"/>
      <c r="BX58" s="493"/>
      <c r="BY58" s="493"/>
      <c r="FX58" s="268"/>
      <c r="FY58" s="268"/>
      <c r="FZ58" s="268"/>
      <c r="GA58" s="268"/>
      <c r="GB58" s="268"/>
    </row>
    <row r="59" spans="1:185" ht="6.75" customHeight="1" x14ac:dyDescent="0.25">
      <c r="A59" s="116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 s="488"/>
      <c r="AA59" s="488"/>
      <c r="AB59" s="488"/>
      <c r="AC59" s="488"/>
      <c r="AD59" s="488"/>
      <c r="AE59" s="488"/>
      <c r="AF59" s="488"/>
      <c r="AG59" s="488"/>
      <c r="AH59" s="488"/>
      <c r="AI59" s="488"/>
      <c r="AJ59" s="488"/>
      <c r="AK59" s="488"/>
      <c r="AL59" s="488"/>
      <c r="AM59" s="488"/>
      <c r="AN59" s="488"/>
      <c r="AO59" s="488"/>
      <c r="AP59" s="488"/>
      <c r="AQ59" s="488"/>
      <c r="AR59" s="488"/>
      <c r="AS59" s="488"/>
      <c r="AT59" s="488"/>
      <c r="AU59" s="488"/>
      <c r="AV59" s="488"/>
      <c r="AW59" s="488"/>
      <c r="AX59" s="488"/>
      <c r="AY59" s="488"/>
      <c r="AZ59" s="488"/>
      <c r="BA59" s="488"/>
      <c r="BB59" s="488"/>
      <c r="BC59" s="488"/>
      <c r="BD59" s="488"/>
      <c r="BE59" s="488"/>
      <c r="BF59" s="488"/>
      <c r="BG59" s="488"/>
      <c r="BH59" s="488"/>
      <c r="BI59" s="488"/>
      <c r="BJ59" s="488"/>
      <c r="BK59" s="488"/>
      <c r="BL59" s="488"/>
      <c r="BM59" s="488"/>
      <c r="BN59" s="488"/>
      <c r="BO59" s="488"/>
      <c r="BP59" s="488"/>
      <c r="BQ59" s="488"/>
      <c r="BR59" s="488"/>
      <c r="BS59" s="488"/>
      <c r="BT59"/>
      <c r="BU59" s="493"/>
      <c r="BV59" s="493"/>
      <c r="BW59" s="493"/>
      <c r="BX59" s="493"/>
      <c r="BY59" s="493"/>
      <c r="FX59" s="268"/>
      <c r="FY59" s="268"/>
      <c r="FZ59" s="268"/>
      <c r="GA59" s="268"/>
      <c r="GB59" s="268"/>
    </row>
    <row r="60" spans="1:185" ht="9" customHeight="1" x14ac:dyDescent="0.25">
      <c r="A60" s="115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 s="488"/>
      <c r="AA60" s="488"/>
      <c r="AB60" s="488"/>
      <c r="AC60" s="488"/>
      <c r="AD60" s="488"/>
      <c r="AE60" s="488"/>
      <c r="AF60" s="488"/>
      <c r="AG60" s="488"/>
      <c r="AH60" s="488"/>
      <c r="AI60" s="488"/>
      <c r="AJ60" s="488"/>
      <c r="AK60" s="488"/>
      <c r="AL60" s="488"/>
      <c r="AM60" s="488"/>
      <c r="AN60" s="488"/>
      <c r="AO60" s="488"/>
      <c r="AP60" s="488"/>
      <c r="AQ60" s="488"/>
      <c r="AR60" s="488"/>
      <c r="AS60" s="488"/>
      <c r="AT60" s="488"/>
      <c r="AU60" s="488"/>
      <c r="AV60" s="488"/>
      <c r="AW60" s="488"/>
      <c r="AX60" s="488"/>
      <c r="AY60" s="488"/>
      <c r="AZ60" s="488"/>
      <c r="BA60" s="488"/>
      <c r="BB60" s="488"/>
      <c r="BC60" s="488"/>
      <c r="BD60" s="488"/>
      <c r="BE60" s="488"/>
      <c r="BF60" s="488"/>
      <c r="BG60" s="488"/>
      <c r="BH60" s="488"/>
      <c r="BI60" s="488"/>
      <c r="BJ60" s="488"/>
      <c r="BK60" s="488"/>
      <c r="BL60" s="488"/>
      <c r="BM60" s="488"/>
      <c r="BN60" s="488"/>
      <c r="BO60" s="488"/>
      <c r="BP60" s="488"/>
      <c r="BQ60" s="488"/>
      <c r="BR60" s="488"/>
      <c r="BS60" s="488"/>
      <c r="BT60"/>
      <c r="BU60" s="493"/>
      <c r="BV60" s="493"/>
      <c r="BW60" s="493"/>
      <c r="BX60" s="493"/>
      <c r="BY60" s="493"/>
      <c r="FX60" s="268"/>
      <c r="FY60" s="268"/>
      <c r="FZ60" s="268"/>
      <c r="GA60" s="268"/>
      <c r="GB60" s="268"/>
    </row>
    <row r="61" spans="1:185" ht="6.75" customHeight="1" x14ac:dyDescent="0.25">
      <c r="A61" s="115"/>
      <c r="B61" s="114"/>
      <c r="C61" s="114"/>
      <c r="D61" s="114"/>
      <c r="E61" s="114"/>
      <c r="F61" s="1264"/>
      <c r="G61" s="1264"/>
      <c r="H61" s="1264"/>
      <c r="I61" s="1264"/>
      <c r="J61" s="1264"/>
      <c r="K61" s="1264"/>
      <c r="L61" s="1264"/>
      <c r="M61" s="1264"/>
      <c r="N61" s="114"/>
      <c r="O61" s="114"/>
      <c r="P61" s="442"/>
      <c r="Q61" s="1264"/>
      <c r="R61" s="1264"/>
      <c r="S61" s="1264"/>
      <c r="T61" s="1264"/>
      <c r="U61" s="1264"/>
      <c r="V61" s="1264"/>
      <c r="W61" s="126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493"/>
      <c r="BV61" s="493"/>
      <c r="BW61" s="493"/>
      <c r="BX61" s="493"/>
      <c r="BY61" s="493"/>
      <c r="FX61" s="268"/>
      <c r="FY61" s="268"/>
      <c r="FZ61" s="268"/>
      <c r="GA61" s="268"/>
      <c r="GB61" s="268"/>
    </row>
    <row r="62" spans="1:185" ht="7.5" customHeight="1" x14ac:dyDescent="0.25">
      <c r="A62" s="118"/>
      <c r="B62" s="114"/>
      <c r="C62" s="114"/>
      <c r="D62" s="114"/>
      <c r="E62" s="114"/>
      <c r="F62" s="1265"/>
      <c r="G62" s="1265"/>
      <c r="H62" s="1265"/>
      <c r="I62" s="1265"/>
      <c r="J62" s="1265"/>
      <c r="K62" s="1265"/>
      <c r="L62" s="1265"/>
      <c r="M62" s="1265"/>
      <c r="N62" s="117"/>
      <c r="O62" s="117"/>
      <c r="P62" s="442"/>
      <c r="Q62" s="1265"/>
      <c r="R62" s="1265"/>
      <c r="S62" s="1265"/>
      <c r="T62" s="1265"/>
      <c r="U62" s="1265"/>
      <c r="V62" s="1265"/>
      <c r="W62" s="1265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114"/>
      <c r="BO62" s="114"/>
      <c r="BP62" s="114"/>
      <c r="BQ62" s="114"/>
      <c r="BR62" s="114"/>
      <c r="BS62" s="114"/>
      <c r="BT62" s="114"/>
      <c r="BU62" s="493"/>
      <c r="BV62" s="493"/>
      <c r="BW62" s="493"/>
      <c r="BX62" s="493"/>
      <c r="BY62" s="493"/>
      <c r="FX62" s="268"/>
      <c r="FY62" s="268"/>
      <c r="FZ62" s="268"/>
      <c r="GA62" s="268"/>
      <c r="GB62" s="268"/>
    </row>
    <row r="63" spans="1:185" ht="8.25" customHeight="1" x14ac:dyDescent="0.25">
      <c r="A63" s="118"/>
      <c r="B63" s="114"/>
      <c r="C63" s="114"/>
      <c r="D63" s="114"/>
      <c r="E63" s="114"/>
      <c r="F63" s="1266" t="s">
        <v>72</v>
      </c>
      <c r="G63" s="1266"/>
      <c r="H63" s="1266"/>
      <c r="I63" s="1266"/>
      <c r="J63" s="1266"/>
      <c r="K63" s="1266"/>
      <c r="L63" s="1266"/>
      <c r="M63" s="1266"/>
      <c r="N63" s="117"/>
      <c r="O63" s="117"/>
      <c r="Q63" s="1317" t="s">
        <v>72</v>
      </c>
      <c r="R63" s="1317"/>
      <c r="S63" s="1317"/>
      <c r="T63" s="1317"/>
      <c r="U63" s="1317"/>
      <c r="V63" s="1317"/>
      <c r="W63" s="1317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14"/>
      <c r="BR63" s="114"/>
      <c r="BS63" s="114"/>
      <c r="BT63" s="114"/>
      <c r="BU63" s="493"/>
      <c r="BV63" s="493"/>
      <c r="BW63" s="493"/>
      <c r="BX63" s="493"/>
      <c r="BY63" s="493"/>
    </row>
    <row r="64" spans="1:185" ht="9.75" customHeight="1" x14ac:dyDescent="0.25">
      <c r="A64" s="115"/>
      <c r="B64" s="114"/>
      <c r="C64" s="114"/>
      <c r="D64" s="114"/>
      <c r="E64" s="114"/>
      <c r="F64" s="868" t="s">
        <v>86</v>
      </c>
      <c r="G64" s="868"/>
      <c r="H64" s="868"/>
      <c r="I64" s="868"/>
      <c r="J64" s="868"/>
      <c r="K64" s="868"/>
      <c r="L64" s="868"/>
      <c r="M64" s="868"/>
      <c r="N64" s="117"/>
      <c r="O64" s="117"/>
      <c r="Q64" s="868" t="s">
        <v>156</v>
      </c>
      <c r="R64" s="868"/>
      <c r="S64" s="868"/>
      <c r="T64" s="868"/>
      <c r="U64" s="868"/>
      <c r="V64" s="868"/>
      <c r="W64" s="868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493"/>
      <c r="BV64" s="493"/>
      <c r="BW64" s="493"/>
      <c r="BX64" s="493"/>
      <c r="BY64" s="493"/>
    </row>
    <row r="65" spans="1:72" ht="15" x14ac:dyDescent="0.25">
      <c r="A65" s="115"/>
      <c r="B65" s="114"/>
      <c r="C65" s="1316" t="s">
        <v>176</v>
      </c>
      <c r="D65" s="1316"/>
      <c r="E65" s="1316"/>
      <c r="F65" s="1319"/>
      <c r="G65" s="1319"/>
      <c r="H65" s="1319"/>
      <c r="I65" s="1319"/>
      <c r="J65" s="1319"/>
      <c r="K65" s="1319"/>
      <c r="L65" s="1319"/>
      <c r="M65" s="1319"/>
      <c r="N65" s="1316" t="s">
        <v>118</v>
      </c>
      <c r="O65" s="1316"/>
      <c r="P65" s="1316"/>
      <c r="Q65" s="1211"/>
      <c r="R65" s="1211"/>
      <c r="S65" s="1211"/>
      <c r="T65" s="1211"/>
      <c r="U65" s="1211"/>
      <c r="V65" s="1211"/>
      <c r="W65" s="1211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</row>
    <row r="66" spans="1:72" ht="15.75" thickBot="1" x14ac:dyDescent="0.3">
      <c r="A66" s="492"/>
      <c r="B66" s="490"/>
      <c r="C66" s="1315" t="s">
        <v>130</v>
      </c>
      <c r="D66" s="1315"/>
      <c r="E66" s="1315"/>
      <c r="F66" s="1318"/>
      <c r="G66" s="1318"/>
      <c r="H66" s="1318"/>
      <c r="I66" s="1318"/>
      <c r="J66" s="1318"/>
      <c r="K66" s="1318"/>
      <c r="L66" s="1318"/>
      <c r="M66" s="1318"/>
      <c r="N66" s="1315" t="s">
        <v>130</v>
      </c>
      <c r="O66" s="1315"/>
      <c r="P66" s="1315"/>
      <c r="Q66" s="1318"/>
      <c r="R66" s="1318"/>
      <c r="S66" s="1318"/>
      <c r="T66" s="1318"/>
      <c r="U66" s="1318"/>
      <c r="V66" s="1318"/>
      <c r="W66" s="1318"/>
      <c r="X66" s="490"/>
      <c r="Y66" s="490"/>
      <c r="Z66" s="491"/>
      <c r="AA66" s="488"/>
      <c r="AB66" s="491"/>
      <c r="AC66" s="491"/>
      <c r="AD66" s="491"/>
      <c r="AE66" s="491"/>
      <c r="AF66" s="491"/>
      <c r="AG66" s="491"/>
      <c r="AH66" s="491"/>
      <c r="AI66" s="491"/>
      <c r="AJ66" s="491"/>
      <c r="AK66" s="491"/>
      <c r="AL66" s="491"/>
      <c r="AM66" s="491"/>
      <c r="AN66" s="491"/>
      <c r="AO66" s="491"/>
      <c r="AP66" s="491"/>
      <c r="AQ66" s="491"/>
      <c r="AR66" s="491"/>
      <c r="AS66" s="491"/>
      <c r="AT66" s="491"/>
      <c r="AU66" s="491"/>
      <c r="AV66" s="491"/>
      <c r="AW66" s="491"/>
      <c r="AX66" s="491"/>
      <c r="AY66" s="491"/>
      <c r="AZ66" s="491"/>
      <c r="BA66" s="491"/>
      <c r="BB66" s="491"/>
      <c r="BC66" s="491"/>
      <c r="BD66" s="491"/>
      <c r="BE66" s="491"/>
      <c r="BF66" s="491"/>
      <c r="BG66" s="491"/>
      <c r="BH66" s="491"/>
      <c r="BI66" s="491"/>
      <c r="BJ66" s="491"/>
      <c r="BK66" s="491"/>
      <c r="BL66" s="491"/>
      <c r="BM66" s="491"/>
      <c r="BN66" s="491"/>
      <c r="BO66" s="491"/>
      <c r="BP66" s="491"/>
      <c r="BQ66" s="491"/>
      <c r="BR66" s="491"/>
      <c r="BS66" s="491"/>
      <c r="BT66" s="490"/>
    </row>
    <row r="67" spans="1:72" ht="0" hidden="1" customHeight="1" x14ac:dyDescent="0.25">
      <c r="A67" s="489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 s="488"/>
      <c r="AA67" s="488"/>
      <c r="AB67" s="488"/>
      <c r="AC67" s="488"/>
      <c r="AD67" s="488"/>
      <c r="AE67" s="488"/>
      <c r="AF67" s="488"/>
      <c r="AG67" s="488"/>
      <c r="AH67" s="488"/>
      <c r="AI67" s="488"/>
      <c r="AJ67" s="488"/>
      <c r="AK67" s="488"/>
      <c r="AL67" s="488"/>
      <c r="AM67" s="488"/>
      <c r="AN67" s="488"/>
      <c r="AO67" s="488"/>
      <c r="AP67" s="488"/>
      <c r="AQ67" s="488"/>
      <c r="AR67" s="488"/>
      <c r="AS67" s="488"/>
      <c r="AT67" s="488"/>
      <c r="AU67" s="488"/>
      <c r="AV67" s="488"/>
      <c r="AW67" s="488"/>
      <c r="AX67" s="488"/>
      <c r="AY67" s="488"/>
      <c r="AZ67" s="488"/>
      <c r="BA67" s="488"/>
      <c r="BB67" s="488"/>
      <c r="BC67" s="488"/>
      <c r="BD67" s="488"/>
      <c r="BE67" s="488"/>
      <c r="BF67" s="488"/>
      <c r="BG67" s="488"/>
      <c r="BH67" s="488"/>
      <c r="BI67" s="488"/>
      <c r="BJ67" s="488"/>
      <c r="BK67" s="488"/>
      <c r="BL67" s="488"/>
      <c r="BM67" s="488"/>
      <c r="BN67" s="488"/>
      <c r="BO67" s="488"/>
      <c r="BP67" s="488"/>
      <c r="BQ67" s="488"/>
      <c r="BR67" s="488"/>
      <c r="BS67" s="488"/>
      <c r="BT67"/>
    </row>
  </sheetData>
  <sheetProtection algorithmName="SHA-512" hashValue="e1MA4wGNGmkJPr8wtnfVWaovuZcrZbOqoPGvHyQNcXdY7xS+VVGcrWKL+LTlcf64ZPfYKqSqN/kGFhEE89Jfcw==" saltValue="cX0N8wS9FY+n/ju4QiWxhA==" spinCount="100000" sheet="1" objects="1" scenarios="1"/>
  <protectedRanges>
    <protectedRange sqref="A7:A8" name="Rango2"/>
    <protectedRange sqref="N8 M7:N7 T7 B7:C8 O7:O8 R7:S8 G7 V7 BT7:BT8 H8:I8 I7:K7 X7:BS7" name="Rango2_1"/>
  </protectedRanges>
  <mergeCells count="247">
    <mergeCell ref="B11:F12"/>
    <mergeCell ref="B10:Z10"/>
    <mergeCell ref="B16:F16"/>
    <mergeCell ref="B17:Z17"/>
    <mergeCell ref="Z23:Z25"/>
    <mergeCell ref="B26:Z26"/>
    <mergeCell ref="B27:F28"/>
    <mergeCell ref="G27:J27"/>
    <mergeCell ref="G52:J52"/>
    <mergeCell ref="B37:F37"/>
    <mergeCell ref="B39:F39"/>
    <mergeCell ref="B42:F42"/>
    <mergeCell ref="B45:F45"/>
    <mergeCell ref="B46:F46"/>
    <mergeCell ref="B47:F47"/>
    <mergeCell ref="B48:F48"/>
    <mergeCell ref="B50:F50"/>
    <mergeCell ref="B51:F51"/>
    <mergeCell ref="G45:J45"/>
    <mergeCell ref="G46:J46"/>
    <mergeCell ref="G47:J47"/>
    <mergeCell ref="G48:J48"/>
    <mergeCell ref="G50:J50"/>
    <mergeCell ref="G51:J51"/>
    <mergeCell ref="BF31:BG31"/>
    <mergeCell ref="BL17:BS17"/>
    <mergeCell ref="BQ18:BQ19"/>
    <mergeCell ref="BN21:BO21"/>
    <mergeCell ref="BN22:BP22"/>
    <mergeCell ref="BQ22:BS22"/>
    <mergeCell ref="BO27:BQ27"/>
    <mergeCell ref="BR27:BT27"/>
    <mergeCell ref="BO31:BP31"/>
    <mergeCell ref="BC17:BJ17"/>
    <mergeCell ref="BH18:BH19"/>
    <mergeCell ref="BE21:BF21"/>
    <mergeCell ref="BE22:BG22"/>
    <mergeCell ref="BH22:BJ22"/>
    <mergeCell ref="BF27:BH27"/>
    <mergeCell ref="BI27:BK27"/>
    <mergeCell ref="AN31:AO31"/>
    <mergeCell ref="AT17:BA17"/>
    <mergeCell ref="AY18:AY19"/>
    <mergeCell ref="AV21:AW21"/>
    <mergeCell ref="AV22:AX22"/>
    <mergeCell ref="AY22:BA22"/>
    <mergeCell ref="AW27:AY27"/>
    <mergeCell ref="AZ27:BB27"/>
    <mergeCell ref="AW31:AX31"/>
    <mergeCell ref="AH27:AJ27"/>
    <mergeCell ref="AG18:AG19"/>
    <mergeCell ref="AK17:AR17"/>
    <mergeCell ref="AP18:AP19"/>
    <mergeCell ref="AM21:AN21"/>
    <mergeCell ref="AM22:AO22"/>
    <mergeCell ref="AP22:AR22"/>
    <mergeCell ref="AN27:AP27"/>
    <mergeCell ref="AQ27:AS27"/>
    <mergeCell ref="AE27:AG27"/>
    <mergeCell ref="AB17:AI17"/>
    <mergeCell ref="AG22:AI22"/>
    <mergeCell ref="H24:I24"/>
    <mergeCell ref="H25:I25"/>
    <mergeCell ref="J24:K24"/>
    <mergeCell ref="L24:M24"/>
    <mergeCell ref="J25:K25"/>
    <mergeCell ref="U28:V28"/>
    <mergeCell ref="Y28:Z28"/>
    <mergeCell ref="T25:U25"/>
    <mergeCell ref="V24:W24"/>
    <mergeCell ref="X24:Y24"/>
    <mergeCell ref="V25:W25"/>
    <mergeCell ref="L25:M25"/>
    <mergeCell ref="N24:O24"/>
    <mergeCell ref="P24:Q24"/>
    <mergeCell ref="N25:O25"/>
    <mergeCell ref="AE31:AF31"/>
    <mergeCell ref="AD21:AE21"/>
    <mergeCell ref="AD22:AF22"/>
    <mergeCell ref="X3:Z3"/>
    <mergeCell ref="V2:W2"/>
    <mergeCell ref="V3:W3"/>
    <mergeCell ref="V4:W4"/>
    <mergeCell ref="V5:W5"/>
    <mergeCell ref="X2:Z2"/>
    <mergeCell ref="X4:Z4"/>
    <mergeCell ref="B2:J5"/>
    <mergeCell ref="B8:H8"/>
    <mergeCell ref="B7:H7"/>
    <mergeCell ref="R8:T8"/>
    <mergeCell ref="I8:Q8"/>
    <mergeCell ref="O11:R11"/>
    <mergeCell ref="U20:U21"/>
    <mergeCell ref="Z20:Z21"/>
    <mergeCell ref="L20:L21"/>
    <mergeCell ref="P20:P21"/>
    <mergeCell ref="T20:T21"/>
    <mergeCell ref="X20:X21"/>
    <mergeCell ref="K2:U3"/>
    <mergeCell ref="K4:U4"/>
    <mergeCell ref="K5:U5"/>
    <mergeCell ref="I7:Z7"/>
    <mergeCell ref="U8:Z8"/>
    <mergeCell ref="K20:K21"/>
    <mergeCell ref="M20:M21"/>
    <mergeCell ref="O20:O21"/>
    <mergeCell ref="Q20:Q21"/>
    <mergeCell ref="S20:S21"/>
    <mergeCell ref="X5:Z5"/>
    <mergeCell ref="W20:W21"/>
    <mergeCell ref="C66:E66"/>
    <mergeCell ref="N66:P66"/>
    <mergeCell ref="N65:P65"/>
    <mergeCell ref="Q65:W65"/>
    <mergeCell ref="Q63:W63"/>
    <mergeCell ref="Q64:W64"/>
    <mergeCell ref="C65:E65"/>
    <mergeCell ref="F66:M66"/>
    <mergeCell ref="Q66:W66"/>
    <mergeCell ref="F65:M65"/>
    <mergeCell ref="I12:J12"/>
    <mergeCell ref="M12:N12"/>
    <mergeCell ref="Q12:R12"/>
    <mergeCell ref="U12:V12"/>
    <mergeCell ref="S11:V11"/>
    <mergeCell ref="X25:Y25"/>
    <mergeCell ref="O27:R27"/>
    <mergeCell ref="S27:V27"/>
    <mergeCell ref="W27:Z27"/>
    <mergeCell ref="K11:N11"/>
    <mergeCell ref="Y20:Y21"/>
    <mergeCell ref="Z18:Z19"/>
    <mergeCell ref="P25:Q25"/>
    <mergeCell ref="R24:S24"/>
    <mergeCell ref="G11:J11"/>
    <mergeCell ref="R18:U18"/>
    <mergeCell ref="V18:Y18"/>
    <mergeCell ref="G20:G21"/>
    <mergeCell ref="I20:I21"/>
    <mergeCell ref="Y12:Z12"/>
    <mergeCell ref="W11:Z11"/>
    <mergeCell ref="K27:N27"/>
    <mergeCell ref="T24:U24"/>
    <mergeCell ref="R25:S25"/>
    <mergeCell ref="H20:H21"/>
    <mergeCell ref="B13:F13"/>
    <mergeCell ref="B14:F14"/>
    <mergeCell ref="B15:F15"/>
    <mergeCell ref="K37:N37"/>
    <mergeCell ref="B29:F29"/>
    <mergeCell ref="B30:F30"/>
    <mergeCell ref="B31:F31"/>
    <mergeCell ref="B32:F32"/>
    <mergeCell ref="B18:E19"/>
    <mergeCell ref="F18:I18"/>
    <mergeCell ref="J18:M18"/>
    <mergeCell ref="N18:Q18"/>
    <mergeCell ref="I28:J28"/>
    <mergeCell ref="M28:N28"/>
    <mergeCell ref="Q28:R28"/>
    <mergeCell ref="B20:E20"/>
    <mergeCell ref="B21:E21"/>
    <mergeCell ref="B22:E22"/>
    <mergeCell ref="B23:E23"/>
    <mergeCell ref="B24:E24"/>
    <mergeCell ref="B25:E25"/>
    <mergeCell ref="F24:G24"/>
    <mergeCell ref="F25:G25"/>
    <mergeCell ref="S37:V37"/>
    <mergeCell ref="W37:Z37"/>
    <mergeCell ref="B38:E38"/>
    <mergeCell ref="K38:N38"/>
    <mergeCell ref="O38:R38"/>
    <mergeCell ref="S38:V38"/>
    <mergeCell ref="W38:Z38"/>
    <mergeCell ref="B33:F33"/>
    <mergeCell ref="B34:F34"/>
    <mergeCell ref="B35:F35"/>
    <mergeCell ref="B36:Z36"/>
    <mergeCell ref="G37:J37"/>
    <mergeCell ref="O37:R37"/>
    <mergeCell ref="B43:E43"/>
    <mergeCell ref="W43:Z43"/>
    <mergeCell ref="K42:N42"/>
    <mergeCell ref="O42:R42"/>
    <mergeCell ref="S42:V42"/>
    <mergeCell ref="W42:Z42"/>
    <mergeCell ref="G42:J42"/>
    <mergeCell ref="W45:Z45"/>
    <mergeCell ref="O46:R46"/>
    <mergeCell ref="W46:Z46"/>
    <mergeCell ref="K46:N46"/>
    <mergeCell ref="S47:V47"/>
    <mergeCell ref="G39:J39"/>
    <mergeCell ref="K39:N39"/>
    <mergeCell ref="O39:R39"/>
    <mergeCell ref="S39:V39"/>
    <mergeCell ref="W39:Z39"/>
    <mergeCell ref="W40:Z40"/>
    <mergeCell ref="W41:Z41"/>
    <mergeCell ref="W52:Z52"/>
    <mergeCell ref="W47:Z47"/>
    <mergeCell ref="K50:N50"/>
    <mergeCell ref="O50:R50"/>
    <mergeCell ref="K51:N51"/>
    <mergeCell ref="O51:R51"/>
    <mergeCell ref="K48:N48"/>
    <mergeCell ref="O48:R48"/>
    <mergeCell ref="S48:V48"/>
    <mergeCell ref="W48:Z48"/>
    <mergeCell ref="Q61:W62"/>
    <mergeCell ref="S50:V50"/>
    <mergeCell ref="W50:Z50"/>
    <mergeCell ref="F61:M62"/>
    <mergeCell ref="F63:M63"/>
    <mergeCell ref="F64:M64"/>
    <mergeCell ref="K52:N52"/>
    <mergeCell ref="O52:R52"/>
    <mergeCell ref="S52:V52"/>
    <mergeCell ref="J53:N53"/>
    <mergeCell ref="S51:V51"/>
    <mergeCell ref="W51:Z51"/>
    <mergeCell ref="B52:F52"/>
    <mergeCell ref="B49:F49"/>
    <mergeCell ref="G49:J49"/>
    <mergeCell ref="K49:N49"/>
    <mergeCell ref="O49:R49"/>
    <mergeCell ref="S49:V49"/>
    <mergeCell ref="W49:Z49"/>
    <mergeCell ref="B40:F40"/>
    <mergeCell ref="B41:F41"/>
    <mergeCell ref="G40:J40"/>
    <mergeCell ref="G41:J41"/>
    <mergeCell ref="K40:N40"/>
    <mergeCell ref="K41:N41"/>
    <mergeCell ref="O40:R40"/>
    <mergeCell ref="O41:R41"/>
    <mergeCell ref="S40:V40"/>
    <mergeCell ref="S41:V41"/>
    <mergeCell ref="B44:E44"/>
    <mergeCell ref="W44:Z44"/>
    <mergeCell ref="K45:N45"/>
    <mergeCell ref="O45:R45"/>
    <mergeCell ref="S45:V45"/>
    <mergeCell ref="K47:N47"/>
    <mergeCell ref="O47:R47"/>
    <mergeCell ref="S46:V46"/>
  </mergeCells>
  <conditionalFormatting sqref="B13">
    <cfRule type="colorScale" priority="17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1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{222EB115-4B68-4A38-AACC-93CC05DFCC75}</x14:id>
        </ext>
      </extLst>
    </cfRule>
  </conditionalFormatting>
  <conditionalFormatting sqref="B14">
    <cfRule type="colorScale" priority="15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1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{F956C0B9-63C5-4885-810C-4E55CB991AFC}</x14:id>
        </ext>
      </extLst>
    </cfRule>
  </conditionalFormatting>
  <conditionalFormatting sqref="B15">
    <cfRule type="colorScale" priority="21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2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{D42F163B-B870-48FB-94DB-D4BF5C5757AF}</x14:id>
        </ext>
      </extLst>
    </cfRule>
  </conditionalFormatting>
  <conditionalFormatting sqref="B38:B41">
    <cfRule type="colorScale" priority="19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2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{A3597CD4-CE12-4FC7-ABD8-CD07E5CF9EBD}</x14:id>
        </ext>
      </extLst>
    </cfRule>
  </conditionalFormatting>
  <conditionalFormatting sqref="B42:B44 B47:B51">
    <cfRule type="colorScale" priority="13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{83C160D1-D4CD-4326-AEE5-5034A122CE51}</x14:id>
        </ext>
      </extLst>
    </cfRule>
  </conditionalFormatting>
  <conditionalFormatting sqref="B45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{301678C0-28D6-440A-A310-17FCEA0BE799}</x14:id>
        </ext>
      </extLst>
    </cfRule>
  </conditionalFormatting>
  <conditionalFormatting sqref="B46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{9097A039-B388-41D5-9599-83219BD3438D}</x14:id>
        </ext>
      </extLst>
    </cfRule>
  </conditionalFormatting>
  <conditionalFormatting sqref="B52">
    <cfRule type="colorScale" priority="23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2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{1105E71E-52B6-4462-9FBA-483F7F981A89}</x14:id>
        </ext>
      </extLst>
    </cfRule>
  </conditionalFormatting>
  <conditionalFormatting sqref="B20:E20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{68B92010-7C8B-4D1A-8B54-9F2FAF5B7290}</x14:id>
        </ext>
      </extLst>
    </cfRule>
  </conditionalFormatting>
  <conditionalFormatting sqref="B21:E21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{D5FAFD7F-698C-4361-9E1D-D05C909C5A2A}</x14:id>
        </ext>
      </extLst>
    </cfRule>
  </conditionalFormatting>
  <conditionalFormatting sqref="B22:E22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{15C03754-33D3-4167-8221-4AA9ED9E68C6}</x14:id>
        </ext>
      </extLst>
    </cfRule>
  </conditionalFormatting>
  <conditionalFormatting sqref="Z20 Z22">
    <cfRule type="containsText" dxfId="4" priority="2" operator="containsText" text="NO CUMPLE">
      <formula>NOT(ISERROR(SEARCH("NO CUMPLE",Z20)))</formula>
    </cfRule>
  </conditionalFormatting>
  <conditionalFormatting sqref="Z23">
    <cfRule type="containsText" dxfId="3" priority="1" operator="containsText" text="NO CUMPLE">
      <formula>NOT(ISERROR(SEARCH("NO CUMPLE",Z23)))</formula>
    </cfRule>
  </conditionalFormatting>
  <printOptions gridLines="1"/>
  <pageMargins left="0.31496062992125984" right="0.15748031496062992" top="0.74803149606299213" bottom="0.74803149606299213" header="0.31496062992125984" footer="0.31496062992125984"/>
  <pageSetup paperSize="9" scale="49" fitToWidth="0" fitToHeight="0" orientation="portrait" r:id="rId1"/>
  <colBreaks count="2" manualBreakCount="2">
    <brk id="27" max="111" man="1"/>
    <brk id="72" max="101" man="1"/>
  </colBreaks>
  <ignoredErrors>
    <ignoredError sqref="W22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2EB115-4B68-4A38-AACC-93CC05DFCC7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B13</xm:sqref>
        </x14:conditionalFormatting>
        <x14:conditionalFormatting xmlns:xm="http://schemas.microsoft.com/office/excel/2006/main">
          <x14:cfRule type="dataBar" id="{F956C0B9-63C5-4885-810C-4E55CB991AF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B14</xm:sqref>
        </x14:conditionalFormatting>
        <x14:conditionalFormatting xmlns:xm="http://schemas.microsoft.com/office/excel/2006/main">
          <x14:cfRule type="dataBar" id="{D42F163B-B870-48FB-94DB-D4BF5C5757A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B15</xm:sqref>
        </x14:conditionalFormatting>
        <x14:conditionalFormatting xmlns:xm="http://schemas.microsoft.com/office/excel/2006/main">
          <x14:cfRule type="dataBar" id="{A3597CD4-CE12-4FC7-ABD8-CD07E5CF9EB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B38:B41</xm:sqref>
        </x14:conditionalFormatting>
        <x14:conditionalFormatting xmlns:xm="http://schemas.microsoft.com/office/excel/2006/main">
          <x14:cfRule type="dataBar" id="{83C160D1-D4CD-4326-AEE5-5034A122CE5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B42:B44 B47:B51</xm:sqref>
        </x14:conditionalFormatting>
        <x14:conditionalFormatting xmlns:xm="http://schemas.microsoft.com/office/excel/2006/main">
          <x14:cfRule type="dataBar" id="{301678C0-28D6-440A-A310-17FCEA0BE79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B45</xm:sqref>
        </x14:conditionalFormatting>
        <x14:conditionalFormatting xmlns:xm="http://schemas.microsoft.com/office/excel/2006/main">
          <x14:cfRule type="dataBar" id="{9097A039-B388-41D5-9599-83219BD3438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B46</xm:sqref>
        </x14:conditionalFormatting>
        <x14:conditionalFormatting xmlns:xm="http://schemas.microsoft.com/office/excel/2006/main">
          <x14:cfRule type="dataBar" id="{1105E71E-52B6-4462-9FBA-483F7F981A8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B52</xm:sqref>
        </x14:conditionalFormatting>
        <x14:conditionalFormatting xmlns:xm="http://schemas.microsoft.com/office/excel/2006/main">
          <x14:cfRule type="dataBar" id="{68B92010-7C8B-4D1A-8B54-9F2FAF5B729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B20:E20</xm:sqref>
        </x14:conditionalFormatting>
        <x14:conditionalFormatting xmlns:xm="http://schemas.microsoft.com/office/excel/2006/main">
          <x14:cfRule type="dataBar" id="{D5FAFD7F-698C-4361-9E1D-D05C909C5A2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B21:E21</xm:sqref>
        </x14:conditionalFormatting>
        <x14:conditionalFormatting xmlns:xm="http://schemas.microsoft.com/office/excel/2006/main">
          <x14:cfRule type="dataBar" id="{15C03754-33D3-4167-8221-4AA9ED9E68C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B22:E22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0000000}">
          <x14:formula1>
            <xm:f>Datos!$F$2:$F$5</xm:f>
          </x14:formula1>
          <xm:sqref>I8:Q8</xm:sqref>
        </x14:dataValidation>
        <x14:dataValidation type="list" allowBlank="1" showInputMessage="1" showErrorMessage="1" xr:uid="{00000000-0002-0000-0D00-000001000000}">
          <x14:formula1>
            <xm:f>Datos!$H$2:$H$9</xm:f>
          </x14:formula1>
          <xm:sqref>K5:U5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A175"/>
  <sheetViews>
    <sheetView view="pageBreakPreview" zoomScaleNormal="100" zoomScaleSheetLayoutView="100" workbookViewId="0">
      <selection activeCell="C14" sqref="C14:D14"/>
    </sheetView>
  </sheetViews>
  <sheetFormatPr baseColWidth="10" defaultColWidth="11.42578125" defaultRowHeight="0" customHeight="1" zeroHeight="1" x14ac:dyDescent="0.25"/>
  <cols>
    <col min="1" max="1" width="0.85546875" style="41" customWidth="1"/>
    <col min="2" max="2" width="3.42578125" style="41" customWidth="1"/>
    <col min="3" max="3" width="15.7109375" style="41" customWidth="1"/>
    <col min="4" max="4" width="13.7109375" style="41" customWidth="1"/>
    <col min="5" max="5" width="10.5703125" style="41" customWidth="1"/>
    <col min="6" max="6" width="24.28515625" style="41" customWidth="1"/>
    <col min="7" max="7" width="15" style="41" customWidth="1"/>
    <col min="8" max="9" width="12.7109375" style="127" customWidth="1"/>
    <col min="10" max="10" width="22.5703125" style="127" customWidth="1"/>
    <col min="11" max="11" width="11.5703125" style="127" customWidth="1"/>
    <col min="12" max="12" width="19" style="127" customWidth="1"/>
    <col min="13" max="13" width="12.5703125" style="127" hidden="1" customWidth="1"/>
    <col min="14" max="14" width="15" style="127" customWidth="1"/>
    <col min="15" max="15" width="12.7109375" style="127" customWidth="1"/>
    <col min="16" max="16" width="9.28515625" style="127" hidden="1" customWidth="1"/>
    <col min="17" max="17" width="15" style="127" customWidth="1"/>
    <col min="18" max="18" width="13.28515625" style="127" customWidth="1"/>
    <col min="19" max="19" width="17.85546875" style="127" customWidth="1"/>
    <col min="20" max="20" width="9.5703125" style="127" customWidth="1"/>
    <col min="21" max="21" width="9.28515625" style="127" customWidth="1"/>
    <col min="22" max="22" width="11.7109375" style="127" customWidth="1"/>
    <col min="23" max="23" width="13.42578125" style="127" customWidth="1"/>
    <col min="24" max="24" width="18.140625" style="127" customWidth="1"/>
    <col min="25" max="30" width="17" style="127" customWidth="1"/>
    <col min="31" max="31" width="27.28515625" style="127" customWidth="1"/>
    <col min="32" max="32" width="45.42578125" style="41" hidden="1" customWidth="1"/>
    <col min="33" max="42" width="11.42578125" style="41" hidden="1" customWidth="1"/>
    <col min="43" max="43" width="3" style="41" customWidth="1"/>
    <col min="44" max="125" width="11.42578125" style="41" customWidth="1"/>
    <col min="126" max="16384" width="11.42578125" style="41"/>
  </cols>
  <sheetData>
    <row r="1" spans="1:53" ht="3.75" customHeight="1" x14ac:dyDescent="0.25">
      <c r="A1" s="50"/>
      <c r="B1" s="48"/>
      <c r="C1" s="48"/>
      <c r="D1" s="48"/>
      <c r="E1" s="48"/>
      <c r="F1" s="48"/>
      <c r="G1" s="48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7"/>
    </row>
    <row r="2" spans="1:53" ht="17.25" customHeight="1" x14ac:dyDescent="0.25">
      <c r="A2" s="46"/>
      <c r="B2" s="1019"/>
      <c r="C2" s="1019"/>
      <c r="D2" s="1019"/>
      <c r="E2" s="1019"/>
      <c r="F2" s="1019"/>
      <c r="G2" s="1018" t="s">
        <v>473</v>
      </c>
      <c r="H2" s="1018"/>
      <c r="I2" s="1018"/>
      <c r="J2" s="1018"/>
      <c r="K2" s="1018"/>
      <c r="L2" s="1018"/>
      <c r="M2" s="1018"/>
      <c r="N2" s="1018"/>
      <c r="O2" s="1018"/>
      <c r="P2" s="1018"/>
      <c r="Q2" s="1018"/>
      <c r="R2" s="1018"/>
      <c r="S2" s="1018"/>
      <c r="T2" s="1018"/>
      <c r="U2" s="1018"/>
      <c r="V2" s="1018"/>
      <c r="W2" s="1018"/>
      <c r="X2" s="1018"/>
      <c r="Y2" s="1018"/>
      <c r="Z2" s="1018"/>
      <c r="AA2" s="869" t="s">
        <v>63</v>
      </c>
      <c r="AB2" s="869"/>
      <c r="AC2" s="998">
        <f>Datos!J2</f>
        <v>45293</v>
      </c>
      <c r="AD2" s="998"/>
      <c r="AE2" s="998"/>
      <c r="AF2" s="44"/>
    </row>
    <row r="3" spans="1:53" ht="17.25" customHeight="1" x14ac:dyDescent="0.25">
      <c r="A3" s="46"/>
      <c r="B3" s="1019"/>
      <c r="C3" s="1019"/>
      <c r="D3" s="1019"/>
      <c r="E3" s="1019"/>
      <c r="F3" s="1019"/>
      <c r="G3" s="1018"/>
      <c r="H3" s="1018"/>
      <c r="I3" s="1018"/>
      <c r="J3" s="1018"/>
      <c r="K3" s="1018"/>
      <c r="L3" s="1018"/>
      <c r="M3" s="1018"/>
      <c r="N3" s="1018"/>
      <c r="O3" s="1018"/>
      <c r="P3" s="1018"/>
      <c r="Q3" s="1018"/>
      <c r="R3" s="1018"/>
      <c r="S3" s="1018"/>
      <c r="T3" s="1018"/>
      <c r="U3" s="1018"/>
      <c r="V3" s="1018"/>
      <c r="W3" s="1018"/>
      <c r="X3" s="1018"/>
      <c r="Y3" s="1018"/>
      <c r="Z3" s="1018"/>
      <c r="AA3" s="869" t="s">
        <v>67</v>
      </c>
      <c r="AB3" s="869"/>
      <c r="AC3" s="999" t="s">
        <v>392</v>
      </c>
      <c r="AD3" s="999"/>
      <c r="AE3" s="999"/>
      <c r="AF3" s="44"/>
    </row>
    <row r="4" spans="1:53" ht="17.25" customHeight="1" x14ac:dyDescent="0.25">
      <c r="A4" s="46"/>
      <c r="B4" s="1019"/>
      <c r="C4" s="1019"/>
      <c r="D4" s="1019"/>
      <c r="E4" s="1019"/>
      <c r="F4" s="1019"/>
      <c r="G4" s="1080" t="str">
        <f>'ÍNDICE 00'!C17</f>
        <v>REGISTRO DE SERVIDORES PEA</v>
      </c>
      <c r="H4" s="1080"/>
      <c r="I4" s="1080"/>
      <c r="J4" s="1080"/>
      <c r="K4" s="1080"/>
      <c r="L4" s="1080"/>
      <c r="M4" s="1080"/>
      <c r="N4" s="1080"/>
      <c r="O4" s="1080"/>
      <c r="P4" s="1080"/>
      <c r="Q4" s="1080"/>
      <c r="R4" s="1080"/>
      <c r="S4" s="1080"/>
      <c r="T4" s="1080"/>
      <c r="U4" s="1080"/>
      <c r="V4" s="1080"/>
      <c r="W4" s="1080"/>
      <c r="X4" s="1080"/>
      <c r="Y4" s="1080"/>
      <c r="Z4" s="1080"/>
      <c r="AA4" s="869" t="s">
        <v>65</v>
      </c>
      <c r="AB4" s="869"/>
      <c r="AC4" s="999" t="s">
        <v>347</v>
      </c>
      <c r="AD4" s="999"/>
      <c r="AE4" s="999"/>
      <c r="AF4" s="44"/>
    </row>
    <row r="5" spans="1:53" ht="17.25" customHeight="1" x14ac:dyDescent="0.25">
      <c r="A5" s="46"/>
      <c r="B5" s="1019"/>
      <c r="C5" s="1019"/>
      <c r="D5" s="1019"/>
      <c r="E5" s="1019"/>
      <c r="F5" s="1019"/>
      <c r="G5" s="1052" t="s">
        <v>380</v>
      </c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869" t="s">
        <v>60</v>
      </c>
      <c r="AB5" s="869"/>
      <c r="AC5" s="1000" t="str">
        <f>'ÍNDICE 00'!I17</f>
        <v>PRO-MDT-PTH-01 FOR 17 EXT</v>
      </c>
      <c r="AD5" s="1000"/>
      <c r="AE5" s="1000"/>
      <c r="AF5" s="44"/>
    </row>
    <row r="6" spans="1:53" ht="6.75" customHeight="1" x14ac:dyDescent="0.25">
      <c r="A6" s="46"/>
      <c r="B6" s="937"/>
      <c r="C6" s="937"/>
      <c r="D6" s="937"/>
      <c r="E6" s="937"/>
      <c r="F6" s="937"/>
      <c r="G6" s="937"/>
      <c r="H6" s="937"/>
      <c r="I6" s="937"/>
      <c r="J6" s="937"/>
      <c r="K6" s="937"/>
      <c r="L6" s="937"/>
      <c r="M6" s="937"/>
      <c r="N6" s="937"/>
      <c r="O6" s="937"/>
      <c r="P6" s="937"/>
      <c r="Q6" s="937"/>
      <c r="R6" s="937"/>
      <c r="S6" s="937"/>
      <c r="T6" s="937"/>
      <c r="U6" s="937"/>
      <c r="V6" s="937"/>
      <c r="W6" s="937"/>
      <c r="X6" s="937"/>
      <c r="Y6" s="937"/>
      <c r="Z6" s="937"/>
      <c r="AA6" s="937"/>
      <c r="AB6" s="937"/>
      <c r="AC6" s="937"/>
      <c r="AD6" s="937"/>
      <c r="AE6" s="937"/>
      <c r="AF6" s="44"/>
    </row>
    <row r="7" spans="1:53" s="40" customFormat="1" ht="18.75" customHeight="1" x14ac:dyDescent="0.3">
      <c r="A7" s="3"/>
      <c r="B7" s="1322" t="s">
        <v>56</v>
      </c>
      <c r="C7" s="1323"/>
      <c r="D7" s="1323"/>
      <c r="E7" s="1323"/>
      <c r="F7" s="1323"/>
      <c r="G7" s="1323"/>
      <c r="H7" s="1365"/>
      <c r="I7" s="1365"/>
      <c r="J7" s="1365"/>
      <c r="K7" s="1365"/>
      <c r="L7" s="1365"/>
      <c r="M7" s="1365"/>
      <c r="N7" s="1365"/>
      <c r="O7" s="1365"/>
      <c r="P7" s="483"/>
      <c r="Q7" s="1323" t="s">
        <v>79</v>
      </c>
      <c r="R7" s="1323"/>
      <c r="S7" s="1323"/>
      <c r="T7" s="1366"/>
      <c r="U7" s="1366"/>
      <c r="V7" s="1366"/>
      <c r="W7" s="1366"/>
      <c r="X7" s="1366"/>
      <c r="Y7" s="1366"/>
      <c r="Z7" s="1366"/>
      <c r="AA7" s="1366"/>
      <c r="AB7" s="1366"/>
      <c r="AC7" s="1366"/>
      <c r="AD7" s="1366"/>
      <c r="AE7" s="1367"/>
      <c r="AF7" s="43"/>
      <c r="AG7" s="41"/>
      <c r="AH7" s="45"/>
      <c r="AI7" s="41"/>
      <c r="AJ7" s="56"/>
      <c r="AK7" s="41"/>
      <c r="AL7" s="45"/>
      <c r="AM7" s="41"/>
      <c r="AN7" s="56"/>
      <c r="AO7" s="41"/>
      <c r="AP7" s="45"/>
      <c r="AQ7" s="41"/>
      <c r="AR7" s="56"/>
      <c r="AS7" s="41"/>
      <c r="AT7" s="45"/>
      <c r="AU7" s="41"/>
      <c r="AV7" s="56"/>
      <c r="AW7" s="41"/>
      <c r="AX7" s="45"/>
      <c r="AY7" s="41"/>
      <c r="AZ7" s="56"/>
      <c r="BA7" s="41"/>
    </row>
    <row r="8" spans="1:53" s="40" customFormat="1" ht="18.75" customHeight="1" x14ac:dyDescent="0.3">
      <c r="A8" s="3"/>
      <c r="B8" s="1084" t="s">
        <v>175</v>
      </c>
      <c r="C8" s="1083"/>
      <c r="D8" s="1083"/>
      <c r="E8" s="1083"/>
      <c r="F8" s="1083"/>
      <c r="G8" s="1083"/>
      <c r="H8" s="1086"/>
      <c r="I8" s="1086"/>
      <c r="J8" s="1086"/>
      <c r="K8" s="1086"/>
      <c r="L8" s="1086"/>
      <c r="M8" s="1086"/>
      <c r="N8" s="1086"/>
      <c r="O8" s="1086"/>
      <c r="P8" s="484"/>
      <c r="Q8" s="1321" t="s">
        <v>99</v>
      </c>
      <c r="R8" s="1321"/>
      <c r="S8" s="1321"/>
      <c r="T8" s="1368"/>
      <c r="U8" s="1368"/>
      <c r="V8" s="1368"/>
      <c r="W8" s="1368"/>
      <c r="X8" s="1368"/>
      <c r="Y8" s="1368"/>
      <c r="Z8" s="1368"/>
      <c r="AA8" s="1368"/>
      <c r="AB8" s="1368"/>
      <c r="AC8" s="1368"/>
      <c r="AD8" s="1368"/>
      <c r="AE8" s="1369"/>
      <c r="AF8" s="43"/>
      <c r="AG8" s="41"/>
      <c r="AH8" s="45"/>
      <c r="AI8" s="41"/>
      <c r="AJ8" s="56"/>
      <c r="AK8" s="41"/>
      <c r="AL8" s="45"/>
      <c r="AM8" s="41"/>
      <c r="AN8" s="56"/>
      <c r="AO8" s="41"/>
      <c r="AP8" s="45"/>
      <c r="AQ8" s="41"/>
      <c r="AR8" s="56"/>
      <c r="AS8" s="41"/>
      <c r="AT8" s="45"/>
      <c r="AU8" s="41"/>
      <c r="AV8" s="56"/>
      <c r="AW8" s="41"/>
      <c r="AX8" s="45"/>
      <c r="AY8" s="41"/>
      <c r="AZ8" s="56"/>
    </row>
    <row r="9" spans="1:53" s="40" customFormat="1" ht="8.25" customHeight="1" x14ac:dyDescent="0.3">
      <c r="A9" s="3"/>
      <c r="B9" s="329"/>
      <c r="C9" s="329"/>
      <c r="D9" s="329"/>
      <c r="E9" s="329"/>
      <c r="F9" s="329"/>
      <c r="G9" s="329"/>
      <c r="H9" s="612"/>
      <c r="I9" s="612"/>
      <c r="J9" s="612"/>
      <c r="K9" s="612"/>
      <c r="L9" s="612"/>
      <c r="M9" s="612"/>
      <c r="N9" s="612"/>
      <c r="O9" s="612"/>
      <c r="P9" s="613"/>
      <c r="Q9" s="614"/>
      <c r="R9" s="614"/>
      <c r="S9" s="614"/>
      <c r="T9" s="612"/>
      <c r="U9" s="612"/>
      <c r="V9" s="612"/>
      <c r="W9" s="612"/>
      <c r="X9" s="612"/>
      <c r="Y9" s="612"/>
      <c r="Z9" s="612"/>
      <c r="AA9" s="612"/>
      <c r="AB9" s="612"/>
      <c r="AC9" s="612"/>
      <c r="AD9" s="612"/>
      <c r="AE9" s="612"/>
      <c r="AF9" s="43"/>
      <c r="AG9" s="41"/>
      <c r="AH9" s="45"/>
      <c r="AI9" s="41"/>
      <c r="AJ9" s="56"/>
      <c r="AK9" s="41"/>
      <c r="AL9" s="45"/>
      <c r="AM9" s="41"/>
      <c r="AN9" s="56"/>
      <c r="AO9" s="41"/>
      <c r="AP9" s="45"/>
      <c r="AQ9" s="41"/>
      <c r="AR9" s="56"/>
      <c r="AS9" s="41"/>
      <c r="AT9" s="45"/>
      <c r="AU9" s="41"/>
      <c r="AV9" s="56"/>
      <c r="AW9" s="41"/>
      <c r="AX9" s="45"/>
      <c r="AY9" s="41"/>
      <c r="AZ9" s="56"/>
    </row>
    <row r="10" spans="1:53" s="40" customFormat="1" ht="18.75" customHeight="1" x14ac:dyDescent="0.3">
      <c r="A10" s="3"/>
      <c r="B10" s="1359" t="s">
        <v>537</v>
      </c>
      <c r="C10" s="1359"/>
      <c r="D10" s="1359"/>
      <c r="E10" s="1359"/>
      <c r="F10" s="1360">
        <f>'TRPA-07'!P156</f>
        <v>0</v>
      </c>
      <c r="G10" s="1359" t="s">
        <v>538</v>
      </c>
      <c r="H10" s="1359"/>
      <c r="I10" s="1359"/>
      <c r="J10" s="1359">
        <f>Z33</f>
        <v>0</v>
      </c>
      <c r="K10" s="1359" t="s">
        <v>539</v>
      </c>
      <c r="L10" s="1359"/>
      <c r="M10" s="1359"/>
      <c r="N10" s="1359"/>
      <c r="O10" s="1360">
        <f>F10-J10</f>
        <v>0</v>
      </c>
      <c r="P10" s="613"/>
      <c r="Q10" s="614"/>
      <c r="R10" s="614"/>
      <c r="S10" s="614"/>
      <c r="T10" s="612"/>
      <c r="U10" s="612"/>
      <c r="V10" s="612"/>
      <c r="W10" s="612"/>
      <c r="X10" s="612"/>
      <c r="Y10" s="612"/>
      <c r="Z10" s="612"/>
      <c r="AA10" s="612"/>
      <c r="AB10" s="612"/>
      <c r="AC10" s="612"/>
      <c r="AD10" s="612"/>
      <c r="AE10" s="612"/>
      <c r="AF10" s="43"/>
      <c r="AG10" s="41"/>
      <c r="AH10" s="45"/>
      <c r="AI10" s="41"/>
      <c r="AJ10" s="56"/>
      <c r="AK10" s="41"/>
      <c r="AL10" s="45"/>
      <c r="AM10" s="41"/>
      <c r="AN10" s="56"/>
      <c r="AO10" s="41"/>
      <c r="AP10" s="45"/>
      <c r="AQ10" s="41"/>
      <c r="AR10" s="56"/>
      <c r="AS10" s="41"/>
      <c r="AT10" s="45"/>
      <c r="AU10" s="41"/>
      <c r="AV10" s="56"/>
      <c r="AW10" s="41"/>
      <c r="AX10" s="45"/>
      <c r="AY10" s="41"/>
      <c r="AZ10" s="56"/>
    </row>
    <row r="11" spans="1:53" s="40" customFormat="1" ht="18" customHeight="1" x14ac:dyDescent="0.25">
      <c r="A11" s="3"/>
      <c r="B11" s="1359"/>
      <c r="C11" s="1359"/>
      <c r="D11" s="1359"/>
      <c r="E11" s="1359"/>
      <c r="F11" s="1359"/>
      <c r="G11" s="1359"/>
      <c r="H11" s="1359"/>
      <c r="I11" s="1359"/>
      <c r="J11" s="1359"/>
      <c r="K11" s="1359"/>
      <c r="L11" s="1359"/>
      <c r="M11" s="1359"/>
      <c r="N11" s="1359"/>
      <c r="O11" s="1359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246"/>
      <c r="AG11" s="41"/>
      <c r="AH11" s="41"/>
      <c r="AI11" s="45"/>
      <c r="AJ11" s="41"/>
      <c r="AK11" s="56"/>
      <c r="AL11" s="41"/>
      <c r="AM11" s="45"/>
      <c r="AN11" s="41"/>
      <c r="AO11" s="56"/>
      <c r="AP11" s="41"/>
      <c r="AQ11" s="45"/>
      <c r="AR11" s="41"/>
      <c r="AS11" s="56"/>
      <c r="AT11" s="41"/>
      <c r="AU11" s="45"/>
      <c r="AV11" s="41"/>
      <c r="AW11" s="56"/>
      <c r="AX11" s="41"/>
      <c r="AY11" s="45"/>
      <c r="AZ11" s="41"/>
      <c r="BA11" s="56"/>
    </row>
    <row r="12" spans="1:53" ht="36" customHeight="1" x14ac:dyDescent="0.25">
      <c r="A12" s="46"/>
      <c r="B12" s="1045" t="s">
        <v>1</v>
      </c>
      <c r="C12" s="1046" t="s">
        <v>259</v>
      </c>
      <c r="D12" s="1048"/>
      <c r="E12" s="1045" t="s">
        <v>6</v>
      </c>
      <c r="F12" s="1045" t="s">
        <v>474</v>
      </c>
      <c r="G12" s="1045" t="s">
        <v>475</v>
      </c>
      <c r="H12" s="1045" t="s">
        <v>476</v>
      </c>
      <c r="I12" s="1045" t="s">
        <v>477</v>
      </c>
      <c r="J12" s="1045" t="s">
        <v>478</v>
      </c>
      <c r="K12" s="1045" t="s">
        <v>479</v>
      </c>
      <c r="L12" s="1045" t="s">
        <v>480</v>
      </c>
      <c r="M12" s="245" t="s">
        <v>255</v>
      </c>
      <c r="N12" s="1045" t="s">
        <v>3</v>
      </c>
      <c r="O12" s="1045" t="s">
        <v>111</v>
      </c>
      <c r="P12" s="119" t="s">
        <v>253</v>
      </c>
      <c r="Q12" s="1045" t="s">
        <v>481</v>
      </c>
      <c r="R12" s="976" t="s">
        <v>482</v>
      </c>
      <c r="S12" s="977"/>
      <c r="T12" s="976" t="s">
        <v>483</v>
      </c>
      <c r="U12" s="977"/>
      <c r="V12" s="1045" t="s">
        <v>484</v>
      </c>
      <c r="W12" s="1045" t="s">
        <v>485</v>
      </c>
      <c r="X12" s="1045" t="s">
        <v>486</v>
      </c>
      <c r="Y12" s="1045" t="s">
        <v>487</v>
      </c>
      <c r="Z12" s="1045" t="s">
        <v>488</v>
      </c>
      <c r="AA12" s="971" t="s">
        <v>556</v>
      </c>
      <c r="AB12" s="971" t="s">
        <v>557</v>
      </c>
      <c r="AC12" s="971" t="s">
        <v>558</v>
      </c>
      <c r="AD12" s="971" t="s">
        <v>608</v>
      </c>
      <c r="AE12" s="971" t="s">
        <v>610</v>
      </c>
      <c r="AF12" s="44"/>
    </row>
    <row r="13" spans="1:53" ht="36" customHeight="1" x14ac:dyDescent="0.25">
      <c r="A13" s="46"/>
      <c r="B13" s="987"/>
      <c r="C13" s="1049"/>
      <c r="D13" s="1050"/>
      <c r="E13" s="987"/>
      <c r="F13" s="987"/>
      <c r="G13" s="987"/>
      <c r="H13" s="987"/>
      <c r="I13" s="987"/>
      <c r="J13" s="987"/>
      <c r="K13" s="987"/>
      <c r="L13" s="987"/>
      <c r="M13" s="245"/>
      <c r="N13" s="987"/>
      <c r="O13" s="987"/>
      <c r="P13" s="119"/>
      <c r="Q13" s="987"/>
      <c r="R13" s="119" t="s">
        <v>489</v>
      </c>
      <c r="S13" s="119" t="s">
        <v>490</v>
      </c>
      <c r="T13" s="119" t="s">
        <v>491</v>
      </c>
      <c r="U13" s="119" t="s">
        <v>492</v>
      </c>
      <c r="V13" s="987"/>
      <c r="W13" s="987"/>
      <c r="X13" s="987"/>
      <c r="Y13" s="987"/>
      <c r="Z13" s="987"/>
      <c r="AA13" s="971"/>
      <c r="AB13" s="971"/>
      <c r="AC13" s="971"/>
      <c r="AD13" s="971"/>
      <c r="AE13" s="971"/>
    </row>
    <row r="14" spans="1:53" ht="33.950000000000003" customHeight="1" x14ac:dyDescent="0.25">
      <c r="A14" s="46"/>
      <c r="B14" s="141"/>
      <c r="C14" s="1027"/>
      <c r="D14" s="1028"/>
      <c r="E14" s="310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668"/>
      <c r="W14" s="485"/>
      <c r="X14" s="485"/>
      <c r="Y14" s="486"/>
      <c r="Z14" s="486"/>
      <c r="AA14" s="610"/>
      <c r="AB14" s="610"/>
      <c r="AC14" s="611" t="str">
        <f t="shared" ref="AC14:AC32" si="0">IF(AA14="","",AA14+730)</f>
        <v/>
      </c>
      <c r="AD14" s="654"/>
      <c r="AE14" s="655"/>
      <c r="AF14" s="244" t="s">
        <v>251</v>
      </c>
      <c r="AG14" s="244" t="s">
        <v>250</v>
      </c>
    </row>
    <row r="15" spans="1:53" ht="33.950000000000003" customHeight="1" x14ac:dyDescent="0.25">
      <c r="A15" s="46"/>
      <c r="B15" s="143"/>
      <c r="C15" s="1027"/>
      <c r="D15" s="1028"/>
      <c r="E15" s="310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668"/>
      <c r="W15" s="486"/>
      <c r="X15" s="486"/>
      <c r="Y15" s="486"/>
      <c r="Z15" s="486"/>
      <c r="AA15" s="610"/>
      <c r="AB15" s="610"/>
      <c r="AC15" s="611" t="str">
        <f t="shared" si="0"/>
        <v/>
      </c>
      <c r="AD15" s="654"/>
      <c r="AE15" s="655"/>
      <c r="AF15" s="234">
        <v>1900</v>
      </c>
      <c r="AG15" s="234">
        <v>0</v>
      </c>
    </row>
    <row r="16" spans="1:53" ht="33.950000000000003" customHeight="1" x14ac:dyDescent="0.25">
      <c r="A16" s="46"/>
      <c r="B16" s="143"/>
      <c r="C16" s="1027"/>
      <c r="D16" s="1028"/>
      <c r="E16" s="310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668"/>
      <c r="W16" s="486"/>
      <c r="X16" s="486"/>
      <c r="Y16" s="486"/>
      <c r="Z16" s="486"/>
      <c r="AA16" s="610"/>
      <c r="AB16" s="610"/>
      <c r="AC16" s="611" t="str">
        <f t="shared" si="0"/>
        <v/>
      </c>
      <c r="AD16" s="654"/>
      <c r="AE16" s="655"/>
      <c r="AF16" s="243">
        <v>2010</v>
      </c>
      <c r="AG16" s="243">
        <v>240</v>
      </c>
    </row>
    <row r="17" spans="1:33" ht="33.950000000000003" customHeight="1" x14ac:dyDescent="0.25">
      <c r="A17" s="46"/>
      <c r="B17" s="141"/>
      <c r="C17" s="1027"/>
      <c r="D17" s="1028"/>
      <c r="E17" s="310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668"/>
      <c r="W17" s="486"/>
      <c r="X17" s="486"/>
      <c r="Y17" s="486"/>
      <c r="Z17" s="486"/>
      <c r="AA17" s="610"/>
      <c r="AB17" s="610"/>
      <c r="AC17" s="611" t="str">
        <f t="shared" si="0"/>
        <v/>
      </c>
      <c r="AD17" s="654"/>
      <c r="AE17" s="655"/>
      <c r="AF17" s="243">
        <v>2011</v>
      </c>
      <c r="AG17" s="243">
        <v>264</v>
      </c>
    </row>
    <row r="18" spans="1:33" ht="33.950000000000003" customHeight="1" x14ac:dyDescent="0.25">
      <c r="A18" s="46"/>
      <c r="B18" s="143"/>
      <c r="C18" s="1027"/>
      <c r="D18" s="1028"/>
      <c r="E18" s="310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668"/>
      <c r="W18" s="486"/>
      <c r="X18" s="486"/>
      <c r="Y18" s="486"/>
      <c r="Z18" s="486"/>
      <c r="AA18" s="610"/>
      <c r="AB18" s="610"/>
      <c r="AC18" s="611" t="str">
        <f t="shared" si="0"/>
        <v/>
      </c>
      <c r="AD18" s="654"/>
      <c r="AE18" s="655"/>
      <c r="AF18" s="243">
        <v>2012</v>
      </c>
      <c r="AG18" s="243">
        <v>292</v>
      </c>
    </row>
    <row r="19" spans="1:33" ht="33.950000000000003" customHeight="1" x14ac:dyDescent="0.25">
      <c r="A19" s="46"/>
      <c r="B19" s="143"/>
      <c r="C19" s="1027"/>
      <c r="D19" s="1028"/>
      <c r="E19" s="310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668"/>
      <c r="W19" s="486"/>
      <c r="X19" s="486"/>
      <c r="Y19" s="486"/>
      <c r="Z19" s="486"/>
      <c r="AA19" s="610"/>
      <c r="AB19" s="610"/>
      <c r="AC19" s="611" t="str">
        <f t="shared" si="0"/>
        <v/>
      </c>
      <c r="AD19" s="654"/>
      <c r="AE19" s="655"/>
      <c r="AF19" s="243">
        <v>2013</v>
      </c>
      <c r="AG19" s="243">
        <v>318</v>
      </c>
    </row>
    <row r="20" spans="1:33" ht="33.950000000000003" customHeight="1" x14ac:dyDescent="0.25">
      <c r="A20" s="46"/>
      <c r="B20" s="141"/>
      <c r="C20" s="1027"/>
      <c r="D20" s="1028"/>
      <c r="E20" s="310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668"/>
      <c r="W20" s="486"/>
      <c r="X20" s="486"/>
      <c r="Y20" s="486"/>
      <c r="Z20" s="486"/>
      <c r="AA20" s="610"/>
      <c r="AB20" s="610"/>
      <c r="AC20" s="611" t="str">
        <f t="shared" si="0"/>
        <v/>
      </c>
      <c r="AD20" s="654"/>
      <c r="AE20" s="655"/>
      <c r="AF20" s="243">
        <v>2014</v>
      </c>
      <c r="AG20" s="243">
        <v>340</v>
      </c>
    </row>
    <row r="21" spans="1:33" ht="33.950000000000003" customHeight="1" x14ac:dyDescent="0.25">
      <c r="A21" s="46"/>
      <c r="B21" s="143"/>
      <c r="C21" s="1027"/>
      <c r="D21" s="1028"/>
      <c r="E21" s="310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668"/>
      <c r="W21" s="486"/>
      <c r="X21" s="486"/>
      <c r="Y21" s="486"/>
      <c r="Z21" s="486"/>
      <c r="AA21" s="610"/>
      <c r="AB21" s="610"/>
      <c r="AC21" s="611" t="str">
        <f t="shared" si="0"/>
        <v/>
      </c>
      <c r="AD21" s="654"/>
      <c r="AE21" s="655"/>
      <c r="AF21" s="243">
        <v>2015</v>
      </c>
      <c r="AG21" s="243">
        <v>354</v>
      </c>
    </row>
    <row r="22" spans="1:33" ht="33.950000000000003" customHeight="1" x14ac:dyDescent="0.25">
      <c r="A22" s="46"/>
      <c r="B22" s="143"/>
      <c r="C22" s="1027"/>
      <c r="D22" s="1028"/>
      <c r="E22" s="310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668"/>
      <c r="W22" s="486"/>
      <c r="X22" s="486"/>
      <c r="Y22" s="486"/>
      <c r="Z22" s="486"/>
      <c r="AA22" s="610"/>
      <c r="AB22" s="610"/>
      <c r="AC22" s="611" t="str">
        <f t="shared" si="0"/>
        <v/>
      </c>
      <c r="AD22" s="654"/>
      <c r="AE22" s="655"/>
      <c r="AF22" s="243">
        <v>2016</v>
      </c>
      <c r="AG22" s="243">
        <v>354</v>
      </c>
    </row>
    <row r="23" spans="1:33" ht="33.950000000000003" customHeight="1" x14ac:dyDescent="0.25">
      <c r="A23" s="46"/>
      <c r="B23" s="141"/>
      <c r="C23" s="1027"/>
      <c r="D23" s="1028"/>
      <c r="E23" s="310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668"/>
      <c r="W23" s="486"/>
      <c r="X23" s="486"/>
      <c r="Y23" s="486"/>
      <c r="Z23" s="486"/>
      <c r="AA23" s="610"/>
      <c r="AB23" s="610"/>
      <c r="AC23" s="611" t="str">
        <f t="shared" si="0"/>
        <v/>
      </c>
      <c r="AD23" s="654"/>
      <c r="AE23" s="655"/>
      <c r="AF23" s="243">
        <v>2017</v>
      </c>
      <c r="AG23" s="243">
        <v>354</v>
      </c>
    </row>
    <row r="24" spans="1:33" ht="33.950000000000003" customHeight="1" x14ac:dyDescent="0.25">
      <c r="A24" s="46"/>
      <c r="B24" s="143"/>
      <c r="C24" s="1027"/>
      <c r="D24" s="1028"/>
      <c r="E24" s="310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668"/>
      <c r="W24" s="486"/>
      <c r="X24" s="486"/>
      <c r="Y24" s="486"/>
      <c r="Z24" s="486"/>
      <c r="AA24" s="610"/>
      <c r="AB24" s="610"/>
      <c r="AC24" s="611" t="str">
        <f t="shared" si="0"/>
        <v/>
      </c>
      <c r="AD24" s="654"/>
      <c r="AE24" s="655"/>
      <c r="AF24" s="243">
        <v>2018</v>
      </c>
      <c r="AG24" s="243">
        <v>354</v>
      </c>
    </row>
    <row r="25" spans="1:33" ht="33.950000000000003" customHeight="1" x14ac:dyDescent="0.25">
      <c r="A25" s="46"/>
      <c r="B25" s="143"/>
      <c r="C25" s="1027"/>
      <c r="D25" s="1028"/>
      <c r="E25" s="310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668"/>
      <c r="W25" s="486"/>
      <c r="X25" s="486"/>
      <c r="Y25" s="486"/>
      <c r="Z25" s="486"/>
      <c r="AA25" s="610"/>
      <c r="AB25" s="610"/>
      <c r="AC25" s="611" t="str">
        <f t="shared" si="0"/>
        <v/>
      </c>
      <c r="AD25" s="654"/>
      <c r="AE25" s="655"/>
      <c r="AF25" s="243">
        <v>2019</v>
      </c>
      <c r="AG25" s="243">
        <v>354</v>
      </c>
    </row>
    <row r="26" spans="1:33" ht="33.950000000000003" customHeight="1" x14ac:dyDescent="0.25">
      <c r="A26" s="46"/>
      <c r="B26" s="141"/>
      <c r="C26" s="1027"/>
      <c r="D26" s="1028"/>
      <c r="E26" s="310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668"/>
      <c r="W26" s="486"/>
      <c r="X26" s="486"/>
      <c r="Y26" s="486"/>
      <c r="Z26" s="486"/>
      <c r="AA26" s="610"/>
      <c r="AB26" s="610"/>
      <c r="AC26" s="611" t="str">
        <f t="shared" si="0"/>
        <v/>
      </c>
      <c r="AD26" s="654"/>
      <c r="AE26" s="655"/>
      <c r="AF26" s="243">
        <v>2020</v>
      </c>
      <c r="AG26" s="243">
        <v>354</v>
      </c>
    </row>
    <row r="27" spans="1:33" ht="33.950000000000003" customHeight="1" x14ac:dyDescent="0.25">
      <c r="A27" s="46"/>
      <c r="B27" s="143"/>
      <c r="C27" s="1027"/>
      <c r="D27" s="1028"/>
      <c r="E27" s="310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668"/>
      <c r="W27" s="486"/>
      <c r="X27" s="486"/>
      <c r="Y27" s="486"/>
      <c r="Z27" s="486"/>
      <c r="AA27" s="610"/>
      <c r="AB27" s="610"/>
      <c r="AC27" s="611" t="str">
        <f t="shared" si="0"/>
        <v/>
      </c>
      <c r="AD27" s="654"/>
      <c r="AE27" s="655"/>
      <c r="AF27" s="314">
        <v>2021</v>
      </c>
      <c r="AG27" s="234">
        <v>354</v>
      </c>
    </row>
    <row r="28" spans="1:33" ht="33.950000000000003" customHeight="1" x14ac:dyDescent="0.25">
      <c r="A28" s="46"/>
      <c r="B28" s="143"/>
      <c r="C28" s="1027"/>
      <c r="D28" s="1028"/>
      <c r="E28" s="310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668"/>
      <c r="W28" s="486"/>
      <c r="X28" s="486"/>
      <c r="Y28" s="486"/>
      <c r="Z28" s="486"/>
      <c r="AA28" s="610"/>
      <c r="AB28" s="610"/>
      <c r="AC28" s="611" t="str">
        <f t="shared" si="0"/>
        <v/>
      </c>
      <c r="AD28" s="654"/>
      <c r="AE28" s="655"/>
      <c r="AF28" s="314">
        <v>2022</v>
      </c>
      <c r="AG28" s="234">
        <v>354</v>
      </c>
    </row>
    <row r="29" spans="1:33" ht="33.950000000000003" customHeight="1" x14ac:dyDescent="0.25">
      <c r="A29" s="46"/>
      <c r="B29" s="141"/>
      <c r="C29" s="1027"/>
      <c r="D29" s="1028"/>
      <c r="E29" s="310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668"/>
      <c r="W29" s="486"/>
      <c r="X29" s="486"/>
      <c r="Y29" s="486"/>
      <c r="Z29" s="486"/>
      <c r="AA29" s="610"/>
      <c r="AB29" s="610"/>
      <c r="AC29" s="611" t="str">
        <f t="shared" si="0"/>
        <v/>
      </c>
      <c r="AD29" s="654"/>
      <c r="AE29" s="655"/>
      <c r="AF29" s="314">
        <v>2023</v>
      </c>
      <c r="AG29" s="234">
        <v>354</v>
      </c>
    </row>
    <row r="30" spans="1:33" ht="33.950000000000003" customHeight="1" x14ac:dyDescent="0.25">
      <c r="A30" s="46"/>
      <c r="B30" s="143"/>
      <c r="C30" s="1027"/>
      <c r="D30" s="1028"/>
      <c r="E30" s="310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668"/>
      <c r="W30" s="486"/>
      <c r="X30" s="486"/>
      <c r="Y30" s="486"/>
      <c r="Z30" s="486"/>
      <c r="AA30" s="610"/>
      <c r="AB30" s="610"/>
      <c r="AC30" s="611" t="str">
        <f t="shared" si="0"/>
        <v/>
      </c>
      <c r="AD30" s="654"/>
      <c r="AE30" s="655"/>
      <c r="AF30" s="314">
        <v>2024</v>
      </c>
      <c r="AG30" s="234">
        <v>354</v>
      </c>
    </row>
    <row r="31" spans="1:33" ht="33.950000000000003" customHeight="1" x14ac:dyDescent="0.25">
      <c r="A31" s="46"/>
      <c r="B31" s="143"/>
      <c r="C31" s="1027"/>
      <c r="D31" s="1028"/>
      <c r="E31" s="310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668"/>
      <c r="W31" s="486"/>
      <c r="X31" s="486"/>
      <c r="Y31" s="486"/>
      <c r="Z31" s="486"/>
      <c r="AA31" s="610"/>
      <c r="AB31" s="610"/>
      <c r="AC31" s="611" t="str">
        <f t="shared" si="0"/>
        <v/>
      </c>
      <c r="AD31" s="654"/>
      <c r="AE31" s="655"/>
      <c r="AF31" s="314">
        <v>2025</v>
      </c>
      <c r="AG31" s="234">
        <v>354</v>
      </c>
    </row>
    <row r="32" spans="1:33" ht="33.950000000000003" customHeight="1" x14ac:dyDescent="0.25">
      <c r="A32" s="46"/>
      <c r="B32" s="141"/>
      <c r="C32" s="1027"/>
      <c r="D32" s="1028"/>
      <c r="E32" s="310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668"/>
      <c r="W32" s="486"/>
      <c r="X32" s="486"/>
      <c r="Y32" s="486"/>
      <c r="Z32" s="486"/>
      <c r="AA32" s="610"/>
      <c r="AB32" s="610"/>
      <c r="AC32" s="611" t="str">
        <f t="shared" si="0"/>
        <v/>
      </c>
      <c r="AD32" s="654"/>
      <c r="AE32" s="655"/>
      <c r="AF32" s="314">
        <v>2026</v>
      </c>
      <c r="AG32" s="234">
        <v>354</v>
      </c>
    </row>
    <row r="33" spans="1:53" ht="27" customHeight="1" x14ac:dyDescent="0.3">
      <c r="A33" s="46"/>
      <c r="B33" s="1361"/>
      <c r="C33" s="1361"/>
      <c r="D33" s="1361"/>
      <c r="E33" s="311"/>
      <c r="F33" s="124"/>
      <c r="G33" s="124"/>
      <c r="H33" s="124"/>
      <c r="I33" s="124"/>
      <c r="J33" s="239"/>
      <c r="K33" s="41"/>
      <c r="L33" s="41"/>
      <c r="M33" s="41"/>
      <c r="N33" s="41"/>
      <c r="O33" s="41"/>
      <c r="P33" s="41"/>
      <c r="Q33" s="41"/>
      <c r="R33" s="239"/>
      <c r="S33" s="239"/>
      <c r="T33" s="1362" t="s">
        <v>493</v>
      </c>
      <c r="U33" s="1363"/>
      <c r="V33" s="1363"/>
      <c r="W33" s="1363"/>
      <c r="X33" s="1363"/>
      <c r="Y33" s="1364"/>
      <c r="Z33" s="238">
        <f>COUNTA(E14:E32)</f>
        <v>0</v>
      </c>
      <c r="AF33" s="44"/>
    </row>
    <row r="34" spans="1:53" ht="27" customHeight="1" x14ac:dyDescent="0.25">
      <c r="A34" s="46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44"/>
    </row>
    <row r="35" spans="1:53" ht="20.100000000000001" customHeight="1" x14ac:dyDescent="0.25">
      <c r="A35" s="46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44"/>
    </row>
    <row r="36" spans="1:53" ht="20.100000000000001" customHeight="1" x14ac:dyDescent="0.25">
      <c r="A36" s="46"/>
      <c r="B36" s="124"/>
      <c r="C36" s="124"/>
      <c r="D36" s="124"/>
      <c r="E36" s="124"/>
      <c r="F36" s="983"/>
      <c r="G36" s="983"/>
      <c r="H36" s="983"/>
      <c r="I36" s="983"/>
      <c r="J36" s="983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44"/>
    </row>
    <row r="37" spans="1:53" ht="20.100000000000001" customHeight="1" thickBot="1" x14ac:dyDescent="0.3">
      <c r="A37" s="125"/>
      <c r="B37" s="1087" t="s">
        <v>102</v>
      </c>
      <c r="C37" s="1087"/>
      <c r="D37" s="1087"/>
      <c r="E37" s="1087"/>
      <c r="F37" s="1087"/>
      <c r="G37" s="1087"/>
      <c r="H37" s="1087"/>
      <c r="I37" s="1087"/>
      <c r="J37" s="1087"/>
      <c r="K37" s="1087"/>
      <c r="L37" s="1087"/>
      <c r="M37" s="1087"/>
      <c r="N37" s="1087"/>
      <c r="O37" s="1087"/>
      <c r="P37" s="1087"/>
      <c r="Q37" s="1087"/>
      <c r="R37" s="1087"/>
      <c r="S37" s="1087"/>
      <c r="T37" s="1087"/>
      <c r="U37" s="1087"/>
      <c r="V37" s="1087"/>
      <c r="W37" s="1087"/>
      <c r="X37" s="1087"/>
      <c r="Y37" s="1087"/>
      <c r="Z37" s="1087"/>
      <c r="AA37" s="1087"/>
      <c r="AB37" s="1087"/>
      <c r="AC37" s="1087"/>
      <c r="AD37" s="1087"/>
      <c r="AE37" s="1087"/>
      <c r="AF37" s="126"/>
    </row>
    <row r="38" spans="1:53" ht="13.5" hidden="1" x14ac:dyDescent="0.25"/>
    <row r="39" spans="1:53" ht="13.5" hidden="1" x14ac:dyDescent="0.25"/>
    <row r="40" spans="1:53" ht="13.5" hidden="1" x14ac:dyDescent="0.25"/>
    <row r="41" spans="1:53" ht="13.5" hidden="1" x14ac:dyDescent="0.25"/>
    <row r="42" spans="1:53" ht="13.5" hidden="1" x14ac:dyDescent="0.25"/>
    <row r="43" spans="1:53" s="127" customFormat="1" ht="13.5" hidden="1" x14ac:dyDescent="0.25">
      <c r="A43" s="41"/>
      <c r="B43" s="41"/>
      <c r="C43" s="41"/>
      <c r="D43" s="41"/>
      <c r="E43" s="41"/>
      <c r="F43" s="41"/>
      <c r="G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</row>
    <row r="44" spans="1:53" s="127" customFormat="1" ht="13.5" hidden="1" x14ac:dyDescent="0.25">
      <c r="A44" s="41"/>
      <c r="B44" s="41"/>
      <c r="C44" s="41"/>
      <c r="D44" s="41"/>
      <c r="E44" s="41"/>
      <c r="F44" s="41"/>
      <c r="G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</row>
    <row r="45" spans="1:53" s="127" customFormat="1" ht="13.5" hidden="1" x14ac:dyDescent="0.25">
      <c r="A45" s="41"/>
      <c r="B45" s="41"/>
      <c r="C45" s="41"/>
      <c r="D45" s="41"/>
      <c r="E45" s="41"/>
      <c r="F45" s="41"/>
      <c r="G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</row>
    <row r="46" spans="1:53" s="127" customFormat="1" ht="13.5" hidden="1" x14ac:dyDescent="0.25">
      <c r="A46" s="41"/>
      <c r="B46" s="41"/>
      <c r="C46" s="41"/>
      <c r="D46" s="41"/>
      <c r="E46" s="41"/>
      <c r="F46" s="41"/>
      <c r="G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</row>
    <row r="47" spans="1:53" s="127" customFormat="1" ht="13.5" hidden="1" x14ac:dyDescent="0.25">
      <c r="A47" s="41"/>
      <c r="B47" s="41"/>
      <c r="C47" s="41"/>
      <c r="D47" s="41"/>
      <c r="E47" s="41"/>
      <c r="F47" s="41"/>
      <c r="G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</row>
    <row r="48" spans="1:53" s="127" customFormat="1" ht="13.5" hidden="1" x14ac:dyDescent="0.25">
      <c r="A48" s="41"/>
      <c r="B48" s="41"/>
      <c r="C48" s="41"/>
      <c r="D48" s="41"/>
      <c r="E48" s="41"/>
      <c r="F48" s="41"/>
      <c r="G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</row>
    <row r="49" spans="1:53" s="127" customFormat="1" ht="13.5" hidden="1" x14ac:dyDescent="0.25">
      <c r="A49" s="41"/>
      <c r="B49" s="41"/>
      <c r="C49" s="41"/>
      <c r="D49" s="41"/>
      <c r="E49" s="41"/>
      <c r="F49" s="41"/>
      <c r="G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</row>
    <row r="50" spans="1:53" s="127" customFormat="1" ht="13.5" hidden="1" x14ac:dyDescent="0.25">
      <c r="A50" s="41"/>
      <c r="B50" s="41"/>
      <c r="C50" s="41"/>
      <c r="D50" s="41"/>
      <c r="E50" s="41"/>
      <c r="F50" s="41"/>
      <c r="G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</row>
    <row r="51" spans="1:53" s="127" customFormat="1" ht="13.5" hidden="1" x14ac:dyDescent="0.25">
      <c r="A51" s="41"/>
      <c r="B51" s="41"/>
      <c r="C51" s="41"/>
      <c r="D51" s="41"/>
      <c r="E51" s="41"/>
      <c r="F51" s="41"/>
      <c r="G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</row>
    <row r="52" spans="1:53" s="127" customFormat="1" ht="13.5" hidden="1" x14ac:dyDescent="0.25">
      <c r="A52" s="41"/>
      <c r="B52" s="41"/>
      <c r="C52" s="41"/>
      <c r="D52" s="41"/>
      <c r="E52" s="41"/>
      <c r="F52" s="41"/>
      <c r="G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</row>
    <row r="53" spans="1:53" s="127" customFormat="1" ht="13.5" hidden="1" x14ac:dyDescent="0.25">
      <c r="A53" s="41"/>
      <c r="B53" s="41"/>
      <c r="C53" s="41"/>
      <c r="D53" s="41"/>
      <c r="E53" s="41"/>
      <c r="F53" s="41"/>
      <c r="G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</row>
    <row r="54" spans="1:53" s="127" customFormat="1" ht="13.5" hidden="1" x14ac:dyDescent="0.25">
      <c r="A54" s="41"/>
      <c r="B54" s="41"/>
      <c r="C54" s="41"/>
      <c r="D54" s="41"/>
      <c r="E54" s="41"/>
      <c r="F54" s="41"/>
      <c r="G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</row>
    <row r="55" spans="1:53" ht="13.5" customHeight="1" x14ac:dyDescent="0.25"/>
    <row r="56" spans="1:53" ht="13.5" customHeight="1" x14ac:dyDescent="0.25"/>
    <row r="57" spans="1:53" ht="13.5" customHeight="1" x14ac:dyDescent="0.25"/>
    <row r="58" spans="1:53" ht="13.5" customHeight="1" x14ac:dyDescent="0.25"/>
    <row r="59" spans="1:53" ht="13.5" customHeight="1" x14ac:dyDescent="0.25"/>
    <row r="60" spans="1:53" ht="13.5" customHeight="1" x14ac:dyDescent="0.25"/>
    <row r="61" spans="1:53" ht="13.5" customHeight="1" x14ac:dyDescent="0.25"/>
    <row r="62" spans="1:53" ht="13.5" customHeight="1" x14ac:dyDescent="0.25"/>
    <row r="63" spans="1:53" ht="13.5" customHeight="1" x14ac:dyDescent="0.25"/>
    <row r="64" spans="1:53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</sheetData>
  <sheetProtection algorithmName="SHA-512" hashValue="Htr3LP2Fq64IsHpKDp3YwQi/8EXrmmctRyQxqSwI5KOWtsY1fmZ3e9jFlXf2Q9to74CGUva1TINGQGysecmoyw==" saltValue="5C937O6k8EkqCGS57y+Hug==" spinCount="100000" sheet="1" selectLockedCells="1"/>
  <protectedRanges>
    <protectedRange sqref="P7 S7:AE7" name="Rango7"/>
    <protectedRange sqref="F33:H33 B14:AB32" name="Rango3"/>
    <protectedRange sqref="F11:G11 Q7 G7 A7:C11 AF7:AU10 I7 J8:J10 P8:AE10 J11:AV11" name="Rango2"/>
    <protectedRange sqref="R8:R10 P7:P10 S7:AE10" name="Rango8"/>
  </protectedRanges>
  <dataConsolidate/>
  <mergeCells count="75">
    <mergeCell ref="AD12:AD13"/>
    <mergeCell ref="AE12:AE13"/>
    <mergeCell ref="AC2:AE2"/>
    <mergeCell ref="AC3:AE3"/>
    <mergeCell ref="AC4:AE4"/>
    <mergeCell ref="AC5:AE5"/>
    <mergeCell ref="B2:F5"/>
    <mergeCell ref="B6:AE6"/>
    <mergeCell ref="G2:Z3"/>
    <mergeCell ref="G4:Z4"/>
    <mergeCell ref="G5:Z5"/>
    <mergeCell ref="AA2:AB2"/>
    <mergeCell ref="AA3:AB3"/>
    <mergeCell ref="AA4:AB4"/>
    <mergeCell ref="AA5:AB5"/>
    <mergeCell ref="B7:G7"/>
    <mergeCell ref="H7:O7"/>
    <mergeCell ref="Q7:S7"/>
    <mergeCell ref="T7:AE7"/>
    <mergeCell ref="B8:G8"/>
    <mergeCell ref="H8:O8"/>
    <mergeCell ref="Q8:S8"/>
    <mergeCell ref="T8:AE8"/>
    <mergeCell ref="B12:B13"/>
    <mergeCell ref="C12:D13"/>
    <mergeCell ref="E12:E13"/>
    <mergeCell ref="F12:F13"/>
    <mergeCell ref="G12:G13"/>
    <mergeCell ref="W12:W13"/>
    <mergeCell ref="X12:X13"/>
    <mergeCell ref="I12:I13"/>
    <mergeCell ref="J12:J13"/>
    <mergeCell ref="K12:K13"/>
    <mergeCell ref="L12:L13"/>
    <mergeCell ref="N12:N13"/>
    <mergeCell ref="O12:O13"/>
    <mergeCell ref="C14:D14"/>
    <mergeCell ref="Q12:Q13"/>
    <mergeCell ref="R12:S12"/>
    <mergeCell ref="T12:U12"/>
    <mergeCell ref="V12:V13"/>
    <mergeCell ref="H12:H13"/>
    <mergeCell ref="Y12:Y13"/>
    <mergeCell ref="Z12:Z13"/>
    <mergeCell ref="AA12:AA13"/>
    <mergeCell ref="AB12:AB13"/>
    <mergeCell ref="AC12:AC13"/>
    <mergeCell ref="C26:D26"/>
    <mergeCell ref="C15:D15"/>
    <mergeCell ref="C16:D16"/>
    <mergeCell ref="C17:D17"/>
    <mergeCell ref="C18:D18"/>
    <mergeCell ref="C19:D19"/>
    <mergeCell ref="C20:D20"/>
    <mergeCell ref="O10:O11"/>
    <mergeCell ref="B33:D33"/>
    <mergeCell ref="T33:Y33"/>
    <mergeCell ref="F36:J36"/>
    <mergeCell ref="B37:AE37"/>
    <mergeCell ref="C27:D27"/>
    <mergeCell ref="C28:D28"/>
    <mergeCell ref="C29:D29"/>
    <mergeCell ref="C30:D30"/>
    <mergeCell ref="C31:D31"/>
    <mergeCell ref="C32:D32"/>
    <mergeCell ref="C21:D21"/>
    <mergeCell ref="C22:D22"/>
    <mergeCell ref="C23:D23"/>
    <mergeCell ref="C24:D24"/>
    <mergeCell ref="C25:D25"/>
    <mergeCell ref="B10:E11"/>
    <mergeCell ref="F10:F11"/>
    <mergeCell ref="G10:I11"/>
    <mergeCell ref="J10:J11"/>
    <mergeCell ref="K10:N11"/>
  </mergeCells>
  <conditionalFormatting sqref="F10:F11">
    <cfRule type="cellIs" dxfId="2" priority="2" operator="notEqual">
      <formula>$J$10</formula>
    </cfRule>
  </conditionalFormatting>
  <conditionalFormatting sqref="J10:J11">
    <cfRule type="cellIs" dxfId="1" priority="1" operator="notEqual">
      <formula>$F$10</formula>
    </cfRule>
  </conditionalFormatting>
  <conditionalFormatting sqref="O10:O11">
    <cfRule type="cellIs" dxfId="0" priority="3" operator="greaterThanOrEqual">
      <formula>1</formula>
    </cfRule>
  </conditionalFormatting>
  <dataValidations count="3">
    <dataValidation type="list" allowBlank="1" showInputMessage="1" showErrorMessage="1" sqref="K14:K32" xr:uid="{00000000-0002-0000-0E00-000000000000}">
      <formula1>"Adjetivo"</formula1>
    </dataValidation>
    <dataValidation type="textLength" operator="equal" allowBlank="1" showInputMessage="1" showErrorMessage="1" error="El número de cédula es incorrecto" prompt="Favor ingrese solo 10 números" sqref="E14:E32" xr:uid="{00000000-0002-0000-0E00-000001000000}">
      <formula1>10</formula1>
    </dataValidation>
    <dataValidation type="list" allowBlank="1" showInputMessage="1" showErrorMessage="1" sqref="AD14:AD32" xr:uid="{00000000-0002-0000-0E00-000002000000}">
      <formula1>"TRASPASO A OTRA INSTITUCIÓN,SUPRESIÓN PEA, CUMPLIMIENTO PEA,COMISIÓN DE SERVICIOS SIN RMU"</formula1>
    </dataValidation>
  </dataValidations>
  <pageMargins left="0.25" right="0.25" top="0.75" bottom="0.75" header="0.3" footer="0.3"/>
  <pageSetup paperSize="206" scale="3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3000000}">
          <x14:formula1>
            <xm:f>Datos!$G$2:$G$11</xm:f>
          </x14:formula1>
          <xm:sqref>T7:AE7</xm:sqref>
        </x14:dataValidation>
        <x14:dataValidation type="list" allowBlank="1" showInputMessage="1" showErrorMessage="1" xr:uid="{00000000-0002-0000-0E00-000004000000}">
          <x14:formula1>
            <xm:f>Datos!$H$2:$H$11</xm:f>
          </x14:formula1>
          <xm:sqref>G5:Z5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"/>
  <dimension ref="A1:AA52"/>
  <sheetViews>
    <sheetView showGridLines="0" zoomScaleNormal="100" workbookViewId="0">
      <selection activeCell="D7" sqref="D7"/>
    </sheetView>
  </sheetViews>
  <sheetFormatPr baseColWidth="10" defaultColWidth="0" defaultRowHeight="13.5" zeroHeight="1" x14ac:dyDescent="0.3"/>
  <cols>
    <col min="1" max="1" width="14.7109375" style="153" customWidth="1"/>
    <col min="2" max="2" width="24.85546875" style="153" bestFit="1" customWidth="1"/>
    <col min="3" max="3" width="13.42578125" style="153" customWidth="1"/>
    <col min="4" max="4" width="6.85546875" style="153" bestFit="1" customWidth="1"/>
    <col min="5" max="5" width="20.7109375" style="153" customWidth="1"/>
    <col min="6" max="6" width="37.42578125" style="153" bestFit="1" customWidth="1"/>
    <col min="7" max="7" width="14.85546875" style="153" customWidth="1"/>
    <col min="8" max="9" width="11.42578125" style="153" customWidth="1"/>
    <col min="10" max="10" width="18.42578125" style="153" bestFit="1" customWidth="1"/>
    <col min="11" max="27" width="11.42578125" style="153" customWidth="1"/>
    <col min="28" max="16384" width="11.42578125" style="153" hidden="1"/>
  </cols>
  <sheetData>
    <row r="1" spans="1:10" ht="49.5" customHeight="1" x14ac:dyDescent="0.3">
      <c r="A1" s="321" t="s">
        <v>68</v>
      </c>
      <c r="B1" s="321" t="s">
        <v>18</v>
      </c>
      <c r="C1" s="321" t="s">
        <v>5</v>
      </c>
      <c r="D1" s="321" t="s">
        <v>42</v>
      </c>
      <c r="E1" s="321" t="s">
        <v>17</v>
      </c>
      <c r="F1" s="428" t="s">
        <v>100</v>
      </c>
      <c r="G1" s="428" t="s">
        <v>121</v>
      </c>
      <c r="H1" s="321" t="s">
        <v>348</v>
      </c>
      <c r="I1" s="321" t="s">
        <v>453</v>
      </c>
      <c r="J1" s="321" t="s">
        <v>162</v>
      </c>
    </row>
    <row r="2" spans="1:10" ht="25.5" customHeight="1" x14ac:dyDescent="0.3">
      <c r="A2" s="163" t="s">
        <v>45</v>
      </c>
      <c r="B2" s="435" t="s">
        <v>627</v>
      </c>
      <c r="C2" s="670">
        <v>527</v>
      </c>
      <c r="D2" s="164">
        <v>3</v>
      </c>
      <c r="E2" s="427" t="s">
        <v>23</v>
      </c>
      <c r="F2" s="430" t="s">
        <v>184</v>
      </c>
      <c r="G2" s="434" t="s">
        <v>188</v>
      </c>
      <c r="H2" s="433" t="s">
        <v>379</v>
      </c>
      <c r="I2" s="433" t="s">
        <v>83</v>
      </c>
      <c r="J2" s="545">
        <v>45293</v>
      </c>
    </row>
    <row r="3" spans="1:10" ht="25.5" customHeight="1" x14ac:dyDescent="0.3">
      <c r="A3" s="163" t="s">
        <v>46</v>
      </c>
      <c r="B3" s="435" t="s">
        <v>628</v>
      </c>
      <c r="C3" s="670">
        <v>553</v>
      </c>
      <c r="D3" s="164">
        <v>4</v>
      </c>
      <c r="E3" s="427" t="s">
        <v>23</v>
      </c>
      <c r="F3" s="430" t="s">
        <v>185</v>
      </c>
      <c r="G3" s="434" t="s">
        <v>189</v>
      </c>
      <c r="H3" s="433" t="s">
        <v>380</v>
      </c>
      <c r="I3" s="433" t="s">
        <v>160</v>
      </c>
      <c r="J3" s="166"/>
    </row>
    <row r="4" spans="1:10" ht="25.5" customHeight="1" x14ac:dyDescent="0.3">
      <c r="A4" s="163" t="s">
        <v>47</v>
      </c>
      <c r="B4" s="435" t="s">
        <v>629</v>
      </c>
      <c r="C4" s="670">
        <v>622</v>
      </c>
      <c r="D4" s="164">
        <v>5</v>
      </c>
      <c r="E4" s="427" t="s">
        <v>23</v>
      </c>
      <c r="F4" s="430" t="s">
        <v>186</v>
      </c>
      <c r="G4" s="434" t="s">
        <v>190</v>
      </c>
      <c r="H4" s="433" t="s">
        <v>381</v>
      </c>
      <c r="I4" s="433" t="s">
        <v>161</v>
      </c>
      <c r="J4" s="166"/>
    </row>
    <row r="5" spans="1:10" ht="25.5" customHeight="1" x14ac:dyDescent="0.3">
      <c r="A5" s="163" t="s">
        <v>48</v>
      </c>
      <c r="B5" s="435" t="s">
        <v>630</v>
      </c>
      <c r="C5" s="670">
        <v>733</v>
      </c>
      <c r="D5" s="164">
        <v>6</v>
      </c>
      <c r="E5" s="427" t="s">
        <v>23</v>
      </c>
      <c r="F5" s="430" t="s">
        <v>187</v>
      </c>
      <c r="G5" s="434" t="s">
        <v>191</v>
      </c>
      <c r="H5" s="433" t="s">
        <v>382</v>
      </c>
      <c r="I5" s="433"/>
      <c r="J5" s="166"/>
    </row>
    <row r="6" spans="1:10" ht="25.5" customHeight="1" x14ac:dyDescent="0.3">
      <c r="A6" s="163" t="s">
        <v>43</v>
      </c>
      <c r="B6" s="435" t="s">
        <v>631</v>
      </c>
      <c r="C6" s="670">
        <v>817</v>
      </c>
      <c r="D6" s="164">
        <v>7</v>
      </c>
      <c r="E6" s="426" t="s">
        <v>22</v>
      </c>
      <c r="F6" s="431"/>
      <c r="G6" s="434" t="s">
        <v>192</v>
      </c>
      <c r="H6" s="433" t="s">
        <v>383</v>
      </c>
      <c r="I6" s="433"/>
      <c r="J6" s="166"/>
    </row>
    <row r="7" spans="1:10" ht="25.5" customHeight="1" x14ac:dyDescent="0.3">
      <c r="A7" s="163" t="s">
        <v>44</v>
      </c>
      <c r="B7" s="435" t="s">
        <v>632</v>
      </c>
      <c r="C7" s="670">
        <v>901</v>
      </c>
      <c r="D7" s="164">
        <v>8</v>
      </c>
      <c r="E7" s="426" t="s">
        <v>21</v>
      </c>
      <c r="F7" s="432"/>
      <c r="G7" s="434" t="s">
        <v>193</v>
      </c>
      <c r="H7" s="433" t="s">
        <v>384</v>
      </c>
      <c r="I7" s="433"/>
      <c r="J7" s="166"/>
    </row>
    <row r="8" spans="1:10" x14ac:dyDescent="0.3">
      <c r="A8" s="163" t="s">
        <v>49</v>
      </c>
      <c r="B8" s="435" t="s">
        <v>633</v>
      </c>
      <c r="C8" s="670">
        <v>1212</v>
      </c>
      <c r="D8" s="164">
        <v>9</v>
      </c>
      <c r="E8" s="426" t="s">
        <v>21</v>
      </c>
      <c r="F8" s="432"/>
      <c r="G8" s="434" t="s">
        <v>194</v>
      </c>
      <c r="H8" s="433" t="s">
        <v>390</v>
      </c>
      <c r="I8" s="433"/>
      <c r="J8" s="166"/>
    </row>
    <row r="9" spans="1:10" x14ac:dyDescent="0.3">
      <c r="A9" s="163" t="s">
        <v>50</v>
      </c>
      <c r="B9" s="435" t="s">
        <v>634</v>
      </c>
      <c r="C9" s="670">
        <v>1676</v>
      </c>
      <c r="D9" s="164">
        <v>10</v>
      </c>
      <c r="E9" s="426" t="s">
        <v>21</v>
      </c>
      <c r="F9" s="432"/>
      <c r="G9" s="434" t="s">
        <v>195</v>
      </c>
      <c r="H9" s="544" t="s">
        <v>391</v>
      </c>
      <c r="I9" s="433"/>
      <c r="J9" s="166"/>
    </row>
    <row r="10" spans="1:10" x14ac:dyDescent="0.3">
      <c r="A10" s="163" t="s">
        <v>4</v>
      </c>
      <c r="B10" s="435" t="s">
        <v>635</v>
      </c>
      <c r="C10" s="670">
        <v>2034</v>
      </c>
      <c r="D10" s="164">
        <v>11</v>
      </c>
      <c r="E10" s="426" t="s">
        <v>21</v>
      </c>
      <c r="F10" s="432"/>
      <c r="G10" s="434" t="s">
        <v>172</v>
      </c>
      <c r="H10" s="544" t="s">
        <v>522</v>
      </c>
      <c r="I10" s="433"/>
      <c r="J10" s="166"/>
    </row>
    <row r="11" spans="1:10" ht="27.75" customHeight="1" x14ac:dyDescent="0.3">
      <c r="A11" s="163" t="s">
        <v>13</v>
      </c>
      <c r="B11" s="435" t="s">
        <v>636</v>
      </c>
      <c r="C11" s="670">
        <v>2358</v>
      </c>
      <c r="D11" s="164">
        <v>12</v>
      </c>
      <c r="E11" s="426" t="s">
        <v>20</v>
      </c>
      <c r="F11" s="432"/>
      <c r="G11" s="429" t="s">
        <v>346</v>
      </c>
      <c r="H11" s="544" t="s">
        <v>604</v>
      </c>
      <c r="I11" s="433"/>
      <c r="J11" s="166"/>
    </row>
    <row r="12" spans="1:10" ht="27" x14ac:dyDescent="0.3">
      <c r="A12" s="163" t="s">
        <v>14</v>
      </c>
      <c r="B12" s="435" t="s">
        <v>637</v>
      </c>
      <c r="C12" s="670">
        <v>2408</v>
      </c>
      <c r="D12" s="164">
        <v>13</v>
      </c>
      <c r="E12" s="426" t="s">
        <v>19</v>
      </c>
      <c r="F12" s="166"/>
      <c r="G12" s="166"/>
      <c r="H12" s="166"/>
      <c r="I12" s="166"/>
      <c r="J12" s="166"/>
    </row>
    <row r="13" spans="1:10" x14ac:dyDescent="0.3">
      <c r="A13" s="163" t="s">
        <v>15</v>
      </c>
      <c r="B13" s="436" t="s">
        <v>36</v>
      </c>
      <c r="C13" s="670">
        <v>2034</v>
      </c>
      <c r="D13" s="164">
        <v>14</v>
      </c>
      <c r="E13" s="425" t="s">
        <v>144</v>
      </c>
      <c r="F13" s="166"/>
      <c r="G13" s="166"/>
      <c r="H13" s="166"/>
      <c r="I13" s="166"/>
      <c r="J13" s="166"/>
    </row>
    <row r="14" spans="1:10" x14ac:dyDescent="0.3">
      <c r="A14" s="163" t="s">
        <v>16</v>
      </c>
      <c r="B14" s="436" t="s">
        <v>39</v>
      </c>
      <c r="C14" s="670">
        <v>2408</v>
      </c>
      <c r="D14" s="164">
        <v>15</v>
      </c>
      <c r="E14" s="167" t="s">
        <v>144</v>
      </c>
      <c r="F14" s="166"/>
      <c r="G14" s="166"/>
      <c r="H14" s="166"/>
      <c r="I14" s="166"/>
      <c r="J14" s="166"/>
    </row>
    <row r="15" spans="1:10" x14ac:dyDescent="0.3">
      <c r="A15" s="163" t="s">
        <v>51</v>
      </c>
      <c r="B15" s="436" t="s">
        <v>40</v>
      </c>
      <c r="C15" s="670">
        <v>2670</v>
      </c>
      <c r="D15" s="164">
        <v>16</v>
      </c>
      <c r="E15" s="167" t="s">
        <v>144</v>
      </c>
      <c r="F15" s="166"/>
      <c r="G15" s="166"/>
      <c r="H15" s="166"/>
      <c r="I15" s="166"/>
      <c r="J15" s="166"/>
    </row>
    <row r="16" spans="1:10" x14ac:dyDescent="0.3">
      <c r="A16" s="163" t="s">
        <v>52</v>
      </c>
      <c r="B16" s="436"/>
      <c r="C16" s="670"/>
      <c r="D16" s="164"/>
      <c r="E16" s="167"/>
      <c r="F16" s="166"/>
      <c r="G16" s="166"/>
      <c r="H16" s="166"/>
      <c r="I16" s="166"/>
      <c r="J16" s="166"/>
    </row>
    <row r="17" spans="1:10" x14ac:dyDescent="0.3">
      <c r="A17" s="163" t="s">
        <v>53</v>
      </c>
      <c r="B17" s="436"/>
      <c r="C17" s="670"/>
      <c r="D17" s="164"/>
      <c r="E17" s="167"/>
      <c r="F17" s="166"/>
      <c r="G17" s="166"/>
      <c r="H17" s="166"/>
      <c r="I17" s="166"/>
      <c r="J17" s="166"/>
    </row>
    <row r="18" spans="1:10" x14ac:dyDescent="0.3">
      <c r="A18" s="163" t="s">
        <v>54</v>
      </c>
      <c r="B18" s="436"/>
      <c r="C18" s="670"/>
      <c r="D18" s="164"/>
      <c r="E18" s="167"/>
      <c r="F18" s="166"/>
      <c r="G18" s="166"/>
      <c r="H18" s="166"/>
      <c r="I18" s="166"/>
      <c r="J18" s="166"/>
    </row>
    <row r="19" spans="1:10" x14ac:dyDescent="0.3">
      <c r="A19" s="163" t="s">
        <v>55</v>
      </c>
      <c r="B19" s="436"/>
      <c r="C19" s="670"/>
      <c r="D19" s="164"/>
      <c r="E19" s="167"/>
      <c r="F19" s="166"/>
      <c r="G19" s="166"/>
      <c r="H19" s="166"/>
      <c r="I19" s="166"/>
      <c r="J19" s="166"/>
    </row>
    <row r="20" spans="1:10" x14ac:dyDescent="0.3">
      <c r="A20" s="163"/>
      <c r="B20" s="437"/>
      <c r="D20" s="164"/>
      <c r="E20" s="166"/>
      <c r="F20" s="166"/>
      <c r="G20" s="166"/>
      <c r="H20" s="166"/>
      <c r="I20" s="166"/>
      <c r="J20" s="166"/>
    </row>
    <row r="21" spans="1:10" x14ac:dyDescent="0.3">
      <c r="D21" s="164"/>
    </row>
    <row r="22" spans="1:10" x14ac:dyDescent="0.3"/>
    <row r="23" spans="1:10" x14ac:dyDescent="0.3"/>
    <row r="24" spans="1:10" x14ac:dyDescent="0.3"/>
    <row r="25" spans="1:10" x14ac:dyDescent="0.3"/>
    <row r="26" spans="1:10" x14ac:dyDescent="0.3"/>
    <row r="27" spans="1:10" x14ac:dyDescent="0.3"/>
    <row r="28" spans="1:10" x14ac:dyDescent="0.3"/>
    <row r="29" spans="1:10" x14ac:dyDescent="0.3"/>
    <row r="30" spans="1:10" x14ac:dyDescent="0.3"/>
    <row r="31" spans="1:10" x14ac:dyDescent="0.3"/>
    <row r="32" spans="1:10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V161"/>
  <sheetViews>
    <sheetView showGridLines="0" zoomScale="90" zoomScaleNormal="90" zoomScaleSheetLayoutView="90" workbookViewId="0">
      <selection activeCell="H29" sqref="H29"/>
    </sheetView>
  </sheetViews>
  <sheetFormatPr baseColWidth="10" defaultColWidth="0" defaultRowHeight="15" x14ac:dyDescent="0.25"/>
  <cols>
    <col min="1" max="1" width="1.7109375" customWidth="1"/>
    <col min="2" max="2" width="9" customWidth="1"/>
    <col min="3" max="4" width="9.85546875" customWidth="1"/>
    <col min="5" max="6" width="12.140625" customWidth="1"/>
    <col min="7" max="7" width="1.85546875" customWidth="1"/>
    <col min="8" max="10" width="20.85546875" style="488" customWidth="1"/>
    <col min="11" max="11" width="2.28515625" style="488" customWidth="1"/>
    <col min="12" max="13" width="31.28515625" style="488" customWidth="1"/>
    <col min="14" max="15" width="21.5703125" style="488" customWidth="1"/>
    <col min="16" max="16" width="22.7109375" style="488" customWidth="1"/>
    <col min="17" max="17" width="1.5703125" style="488" customWidth="1"/>
    <col min="18" max="100" width="11.42578125" style="488" hidden="1" customWidth="1"/>
    <col min="101" max="16384" width="0" style="488" hidden="1"/>
  </cols>
  <sheetData>
    <row r="3" spans="2:62" ht="8.25" customHeight="1" x14ac:dyDescent="0.25"/>
    <row r="4" spans="2:62" s="459" customFormat="1" ht="18.75" x14ac:dyDescent="0.25">
      <c r="B4" s="738" t="s">
        <v>428</v>
      </c>
      <c r="C4" s="739"/>
      <c r="D4" s="739"/>
      <c r="E4" s="739"/>
      <c r="F4" s="740"/>
      <c r="H4" s="727" t="s">
        <v>429</v>
      </c>
      <c r="I4" s="727"/>
      <c r="J4" s="727"/>
      <c r="K4" s="315"/>
      <c r="L4" s="727" t="s">
        <v>430</v>
      </c>
      <c r="M4" s="727"/>
      <c r="N4" s="727"/>
      <c r="O4" s="546"/>
      <c r="P4" s="546"/>
    </row>
    <row r="5" spans="2:62" x14ac:dyDescent="0.25">
      <c r="B5" s="730" t="s">
        <v>431</v>
      </c>
      <c r="C5" s="731" t="s">
        <v>77</v>
      </c>
      <c r="D5" s="731"/>
      <c r="E5" s="731" t="s">
        <v>432</v>
      </c>
      <c r="F5" s="731"/>
      <c r="H5" s="180" t="s">
        <v>77</v>
      </c>
      <c r="I5" s="180" t="s">
        <v>433</v>
      </c>
      <c r="J5" s="180" t="s">
        <v>434</v>
      </c>
      <c r="K5" s="180"/>
      <c r="L5" s="180" t="s">
        <v>77</v>
      </c>
      <c r="M5" s="180" t="s">
        <v>433</v>
      </c>
      <c r="N5" s="180" t="s">
        <v>434</v>
      </c>
      <c r="O5" s="111"/>
      <c r="P5" s="111"/>
    </row>
    <row r="6" spans="2:62" ht="15" customHeight="1" x14ac:dyDescent="0.25">
      <c r="B6" s="730"/>
      <c r="C6" s="731"/>
      <c r="D6" s="731"/>
      <c r="E6" s="731"/>
      <c r="F6" s="731"/>
      <c r="H6" s="180" t="s">
        <v>435</v>
      </c>
      <c r="I6" s="547">
        <v>0.7</v>
      </c>
      <c r="J6" s="548">
        <f>ROUND(I6*E13/100%,0)</f>
        <v>0</v>
      </c>
      <c r="K6" s="548"/>
      <c r="L6" s="180" t="s">
        <v>435</v>
      </c>
      <c r="M6" s="547">
        <v>0.7</v>
      </c>
      <c r="N6" s="548">
        <f>ROUND(M6*O8/100%,0)</f>
        <v>0</v>
      </c>
      <c r="O6" s="549">
        <f>'OPTI-15'!P22</f>
        <v>0</v>
      </c>
      <c r="P6" s="111"/>
    </row>
    <row r="7" spans="2:62" x14ac:dyDescent="0.25">
      <c r="B7" s="730"/>
      <c r="C7" s="733" t="s">
        <v>436</v>
      </c>
      <c r="D7" s="733"/>
      <c r="E7" s="735">
        <f>COUNTIF('DIAG-03'!G5:G251419,"Gobernante")</f>
        <v>0</v>
      </c>
      <c r="F7" s="737">
        <f>E7+E9</f>
        <v>0</v>
      </c>
      <c r="H7" s="180" t="s">
        <v>161</v>
      </c>
      <c r="I7" s="547">
        <v>0.3</v>
      </c>
      <c r="J7" s="548">
        <f>E13-J6</f>
        <v>0</v>
      </c>
      <c r="K7" s="548"/>
      <c r="L7" s="180" t="s">
        <v>161</v>
      </c>
      <c r="M7" s="547">
        <v>0.3</v>
      </c>
      <c r="N7" s="548">
        <f>O8-N6</f>
        <v>0</v>
      </c>
      <c r="O7" s="549">
        <f>'OPTI-15'!O24</f>
        <v>0</v>
      </c>
      <c r="P7" s="111"/>
    </row>
    <row r="8" spans="2:62" x14ac:dyDescent="0.25">
      <c r="B8" s="730"/>
      <c r="C8" s="733"/>
      <c r="D8" s="733"/>
      <c r="E8" s="736"/>
      <c r="F8" s="737"/>
      <c r="H8" s="727" t="s">
        <v>437</v>
      </c>
      <c r="I8" s="727"/>
      <c r="J8" s="550">
        <f>SUM(J6:J7)</f>
        <v>0</v>
      </c>
      <c r="K8" s="550"/>
      <c r="L8" s="727" t="s">
        <v>437</v>
      </c>
      <c r="M8" s="727"/>
      <c r="N8" s="550">
        <f>SUM(N6:N7)</f>
        <v>0</v>
      </c>
      <c r="O8" s="549">
        <f>SUM(O6:O7)</f>
        <v>0</v>
      </c>
      <c r="P8" s="111"/>
    </row>
    <row r="9" spans="2:62" x14ac:dyDescent="0.25">
      <c r="B9" s="730"/>
      <c r="C9" s="732" t="s">
        <v>438</v>
      </c>
      <c r="D9" s="732"/>
      <c r="E9" s="735">
        <f>COUNTIF('DIAG-03'!G5:G251419,"Sustantivo")</f>
        <v>0</v>
      </c>
      <c r="F9" s="737"/>
      <c r="H9" s="727" t="s">
        <v>439</v>
      </c>
      <c r="I9" s="727"/>
      <c r="J9" s="727"/>
      <c r="K9" s="315"/>
      <c r="L9" s="727" t="s">
        <v>439</v>
      </c>
      <c r="M9" s="727"/>
      <c r="N9" s="727"/>
      <c r="O9" s="111"/>
      <c r="P9" s="111"/>
    </row>
    <row r="10" spans="2:62" x14ac:dyDescent="0.25">
      <c r="B10" s="730"/>
      <c r="C10" s="732"/>
      <c r="D10" s="732"/>
      <c r="E10" s="736"/>
      <c r="F10" s="737"/>
      <c r="H10" s="180" t="s">
        <v>77</v>
      </c>
      <c r="I10" s="180" t="s">
        <v>433</v>
      </c>
      <c r="J10" s="180" t="s">
        <v>434</v>
      </c>
      <c r="K10" s="180"/>
      <c r="L10" s="180" t="s">
        <v>77</v>
      </c>
      <c r="M10" s="180" t="s">
        <v>433</v>
      </c>
      <c r="N10" s="180" t="s">
        <v>434</v>
      </c>
      <c r="O10" s="111"/>
      <c r="P10" s="111"/>
    </row>
    <row r="11" spans="2:62" ht="15" customHeight="1" x14ac:dyDescent="0.25">
      <c r="B11" s="730"/>
      <c r="C11" s="732" t="s">
        <v>440</v>
      </c>
      <c r="D11" s="732"/>
      <c r="E11" s="733">
        <f>COUNTIF('DIAG-03'!G5:G251419,"Adjetivo")</f>
        <v>0</v>
      </c>
      <c r="F11" s="733"/>
      <c r="H11" s="180" t="s">
        <v>435</v>
      </c>
      <c r="I11" s="551" t="str">
        <f>IF(J11=0,"",IF(J11=J6,I6,(F7/E13)))</f>
        <v/>
      </c>
      <c r="J11" s="548">
        <f>$E$7+$E$9</f>
        <v>0</v>
      </c>
      <c r="K11" s="548"/>
      <c r="L11" s="180" t="s">
        <v>435</v>
      </c>
      <c r="M11" s="551" t="str">
        <f>IF(N11=0,"",IF(N11=N6,M6,(O6/O8)))</f>
        <v/>
      </c>
      <c r="N11" s="548">
        <f>O6</f>
        <v>0</v>
      </c>
      <c r="O11" s="111"/>
      <c r="P11" s="111"/>
    </row>
    <row r="12" spans="2:62" x14ac:dyDescent="0.25">
      <c r="B12" s="730"/>
      <c r="C12" s="732"/>
      <c r="D12" s="732"/>
      <c r="E12" s="733"/>
      <c r="F12" s="733"/>
      <c r="H12" s="180" t="s">
        <v>161</v>
      </c>
      <c r="I12" s="551" t="str">
        <f>IF(J12=0,"",IF(J12=J7,I7,(E11/E13)))</f>
        <v/>
      </c>
      <c r="J12" s="548">
        <f>$E$11</f>
        <v>0</v>
      </c>
      <c r="K12" s="548"/>
      <c r="L12" s="180" t="s">
        <v>161</v>
      </c>
      <c r="M12" s="551" t="str">
        <f>IF(N12=0,"",IF(N12=N7,M7,(O7/O8)))</f>
        <v/>
      </c>
      <c r="N12" s="548">
        <f>O7</f>
        <v>0</v>
      </c>
      <c r="O12" s="557"/>
      <c r="P12" s="111"/>
    </row>
    <row r="13" spans="2:62" x14ac:dyDescent="0.25">
      <c r="B13" s="730"/>
      <c r="C13" s="734" t="s">
        <v>441</v>
      </c>
      <c r="D13" s="734"/>
      <c r="E13" s="734">
        <f>F7+E11</f>
        <v>0</v>
      </c>
      <c r="F13" s="734"/>
      <c r="H13" s="520" t="s">
        <v>442</v>
      </c>
      <c r="I13" s="552">
        <f>SUM(I11,I12)</f>
        <v>0</v>
      </c>
      <c r="J13" s="550">
        <f>SUM(J11:J12)</f>
        <v>0</v>
      </c>
      <c r="K13" s="550"/>
      <c r="L13" s="520" t="s">
        <v>442</v>
      </c>
      <c r="M13" s="552">
        <f>SUM(M11,M12)</f>
        <v>0</v>
      </c>
      <c r="N13" s="550">
        <f>SUM(N11:N12)</f>
        <v>0</v>
      </c>
      <c r="O13" s="111"/>
      <c r="P13" s="111"/>
      <c r="AR13" s="488" t="str">
        <f>IF(OR(AQ13="Servidor excedente",AQ13="Servidores excedentes"),"ñ",IF(OR(AQ13="Servidores requeridos",AQ13="Servidor requerido"),"ò"," "))</f>
        <v xml:space="preserve"> </v>
      </c>
      <c r="AZ13" s="488" t="e">
        <f>IF(#REF!=AZ$12,(SUM(#REF!))," ")</f>
        <v>#REF!</v>
      </c>
      <c r="BI13" s="488">
        <f>SUMIFS($V$13:$V$150,$W$13:$W$150,"Servidores requeridos")</f>
        <v>0</v>
      </c>
    </row>
    <row r="14" spans="2:62" x14ac:dyDescent="0.25">
      <c r="B14" s="730"/>
      <c r="C14" s="734"/>
      <c r="D14" s="734"/>
      <c r="E14" s="734"/>
      <c r="F14" s="734"/>
      <c r="H14" s="727" t="s">
        <v>443</v>
      </c>
      <c r="I14" s="727"/>
      <c r="J14" s="727"/>
      <c r="K14" s="315"/>
      <c r="L14" s="727" t="s">
        <v>443</v>
      </c>
      <c r="M14" s="727"/>
      <c r="N14" s="727"/>
      <c r="O14" s="111"/>
      <c r="P14" s="111"/>
      <c r="AW14" s="488" t="e">
        <f>IF(#REF!=AW$12,(SUM(#REF!))," ")</f>
        <v>#REF!</v>
      </c>
      <c r="BI14" s="488">
        <f>SUMIFS($V$13:$V$150,$W$13:$W$150,"Servidor requerido")</f>
        <v>0</v>
      </c>
      <c r="BJ14" s="488">
        <f>SUMIFS($Z$13:$Z$150,$AA$13:$AA$150,"Servidor requerido")</f>
        <v>0</v>
      </c>
    </row>
    <row r="15" spans="2:62" ht="15" customHeight="1" x14ac:dyDescent="0.25">
      <c r="B15" s="462"/>
      <c r="C15" s="462"/>
      <c r="D15" s="462"/>
      <c r="E15" s="462"/>
      <c r="F15" s="462"/>
      <c r="H15" s="180" t="s">
        <v>77</v>
      </c>
      <c r="I15" s="553" t="s">
        <v>444</v>
      </c>
      <c r="J15" s="553" t="s">
        <v>445</v>
      </c>
      <c r="K15" s="553"/>
      <c r="L15" s="180" t="s">
        <v>77</v>
      </c>
      <c r="M15" s="553" t="s">
        <v>444</v>
      </c>
      <c r="N15" s="553" t="s">
        <v>445</v>
      </c>
      <c r="O15" s="111"/>
      <c r="P15" s="111"/>
    </row>
    <row r="16" spans="2:62" x14ac:dyDescent="0.25">
      <c r="B16" s="462"/>
      <c r="C16" s="462"/>
      <c r="D16" s="462"/>
      <c r="E16" s="462"/>
      <c r="F16" s="462"/>
      <c r="H16" s="180" t="s">
        <v>446</v>
      </c>
      <c r="I16" s="554" t="str">
        <f>$I$12</f>
        <v/>
      </c>
      <c r="J16" s="548">
        <f>J12</f>
        <v>0</v>
      </c>
      <c r="K16" s="548"/>
      <c r="L16" s="180" t="s">
        <v>446</v>
      </c>
      <c r="M16" s="554" t="str">
        <f>$M$12</f>
        <v/>
      </c>
      <c r="N16" s="548">
        <f>N12</f>
        <v>0</v>
      </c>
      <c r="O16" s="111"/>
      <c r="P16" s="111"/>
    </row>
    <row r="17" spans="1:16" x14ac:dyDescent="0.25">
      <c r="A17" s="458"/>
      <c r="B17" s="462"/>
      <c r="C17" s="462"/>
      <c r="D17" s="462"/>
      <c r="E17" s="462"/>
      <c r="F17" s="462"/>
      <c r="H17" s="180" t="s">
        <v>447</v>
      </c>
      <c r="I17" s="551" t="str">
        <f>IF(I12="","",IF(I12&gt;I7,(I12-I7),"0"))</f>
        <v/>
      </c>
      <c r="J17" s="548" t="str">
        <f>IF(J12&gt;J7,(J12-J7),"0")</f>
        <v>0</v>
      </c>
      <c r="K17" s="548"/>
      <c r="L17" s="180" t="s">
        <v>447</v>
      </c>
      <c r="M17" s="551" t="str">
        <f>IF(M12="","",IF(M12&gt;M7,(M12-M7),"0"))</f>
        <v/>
      </c>
      <c r="N17" s="548" t="str">
        <f>IF(N12&gt;N7,(N12-N7),"0")</f>
        <v>0</v>
      </c>
      <c r="O17" s="111"/>
      <c r="P17" s="111"/>
    </row>
    <row r="18" spans="1:16" x14ac:dyDescent="0.25">
      <c r="A18" s="458"/>
      <c r="B18" s="462"/>
      <c r="C18" s="462"/>
      <c r="D18" s="462"/>
      <c r="E18" s="462"/>
      <c r="F18" s="462"/>
      <c r="H18" s="180" t="s">
        <v>448</v>
      </c>
      <c r="I18" s="551">
        <f>I7</f>
        <v>0.3</v>
      </c>
      <c r="J18" s="548">
        <f>J7</f>
        <v>0</v>
      </c>
      <c r="K18" s="548"/>
      <c r="L18" s="180" t="s">
        <v>448</v>
      </c>
      <c r="M18" s="551">
        <f>M7</f>
        <v>0.3</v>
      </c>
      <c r="N18" s="548">
        <f>N7</f>
        <v>0</v>
      </c>
      <c r="O18" s="111"/>
      <c r="P18" s="111"/>
    </row>
    <row r="19" spans="1:16" x14ac:dyDescent="0.25">
      <c r="A19" s="458"/>
      <c r="B19" s="462"/>
      <c r="C19" s="462"/>
      <c r="D19" s="462"/>
      <c r="E19" s="462"/>
      <c r="F19" s="462"/>
      <c r="H19" s="727" t="s">
        <v>449</v>
      </c>
      <c r="I19" s="727"/>
      <c r="J19" s="550">
        <f>SUM(J17)</f>
        <v>0</v>
      </c>
      <c r="K19" s="550"/>
      <c r="L19" s="727" t="s">
        <v>449</v>
      </c>
      <c r="M19" s="727"/>
      <c r="N19" s="550">
        <f>SUM(N17)</f>
        <v>0</v>
      </c>
      <c r="O19" s="111"/>
      <c r="P19" s="111"/>
    </row>
    <row r="20" spans="1:16" x14ac:dyDescent="0.25">
      <c r="A20" s="458"/>
      <c r="B20" s="462"/>
      <c r="C20" s="462"/>
      <c r="D20" s="462"/>
      <c r="E20" s="462"/>
      <c r="F20" s="462"/>
      <c r="H20" s="555"/>
      <c r="I20" s="555"/>
      <c r="J20" s="555"/>
      <c r="K20" s="555"/>
      <c r="L20" s="555"/>
      <c r="M20" s="555"/>
      <c r="N20" s="555"/>
      <c r="O20" s="111"/>
      <c r="P20" s="111"/>
    </row>
    <row r="21" spans="1:16" x14ac:dyDescent="0.25">
      <c r="A21" s="458"/>
      <c r="B21" s="462"/>
      <c r="C21" s="462"/>
      <c r="D21" s="462"/>
      <c r="E21" s="462"/>
      <c r="F21" s="462"/>
      <c r="H21" s="111"/>
      <c r="I21" s="111"/>
      <c r="J21" s="111"/>
      <c r="K21" s="111"/>
      <c r="L21" s="111"/>
      <c r="M21" s="111"/>
      <c r="N21" s="111"/>
      <c r="O21" s="111"/>
      <c r="P21" s="111"/>
    </row>
    <row r="22" spans="1:16" x14ac:dyDescent="0.25">
      <c r="A22" s="458"/>
      <c r="B22" s="462"/>
      <c r="C22" s="462"/>
      <c r="D22" s="462"/>
      <c r="E22" s="462"/>
      <c r="F22" s="462"/>
      <c r="H22" s="111"/>
      <c r="I22" s="111"/>
      <c r="J22" s="111"/>
      <c r="K22" s="111"/>
      <c r="L22" s="111"/>
      <c r="M22" s="111"/>
      <c r="N22" s="111"/>
      <c r="O22" s="111"/>
      <c r="P22" s="111"/>
    </row>
    <row r="23" spans="1:16" x14ac:dyDescent="0.25">
      <c r="A23" s="458"/>
      <c r="B23" s="462"/>
      <c r="C23" s="462"/>
      <c r="D23" s="462"/>
      <c r="E23" s="462"/>
      <c r="F23" s="462"/>
      <c r="H23" s="111"/>
      <c r="I23" s="111"/>
      <c r="J23" s="111"/>
      <c r="K23" s="111"/>
      <c r="L23" s="111"/>
      <c r="M23" s="111"/>
      <c r="N23" s="111"/>
      <c r="O23" s="111"/>
      <c r="P23" s="111"/>
    </row>
    <row r="24" spans="1:16" x14ac:dyDescent="0.25">
      <c r="A24" s="458"/>
      <c r="B24" s="462"/>
      <c r="C24" s="462"/>
      <c r="D24" s="462"/>
      <c r="E24" s="462"/>
      <c r="F24" s="462"/>
      <c r="H24" s="111"/>
      <c r="I24" s="111"/>
      <c r="J24" s="111"/>
      <c r="K24" s="111"/>
      <c r="L24" s="111"/>
      <c r="M24" s="111"/>
      <c r="N24" s="111"/>
      <c r="O24" s="111"/>
      <c r="P24" s="111"/>
    </row>
    <row r="25" spans="1:16" x14ac:dyDescent="0.25">
      <c r="A25" s="458"/>
      <c r="B25" s="462"/>
      <c r="C25" s="462"/>
      <c r="D25" s="462"/>
      <c r="E25" s="462"/>
      <c r="F25" s="462"/>
      <c r="H25" s="111"/>
      <c r="I25" s="111"/>
      <c r="J25" s="111"/>
      <c r="K25" s="111"/>
      <c r="L25" s="111"/>
      <c r="M25" s="111"/>
      <c r="N25" s="111"/>
      <c r="O25" s="111"/>
      <c r="P25" s="111"/>
    </row>
    <row r="26" spans="1:16" x14ac:dyDescent="0.25">
      <c r="A26" s="458"/>
      <c r="B26" s="462"/>
      <c r="C26" s="462"/>
      <c r="D26" s="462"/>
      <c r="E26" s="462"/>
      <c r="F26" s="462"/>
      <c r="H26" s="111"/>
      <c r="I26" s="111"/>
      <c r="J26" s="111"/>
      <c r="K26" s="111"/>
      <c r="L26" s="111"/>
      <c r="M26" s="111"/>
      <c r="N26" s="111"/>
      <c r="O26" s="111"/>
      <c r="P26" s="111"/>
    </row>
    <row r="27" spans="1:16" x14ac:dyDescent="0.25">
      <c r="A27" s="458"/>
      <c r="B27" s="462"/>
      <c r="C27" s="462"/>
      <c r="D27" s="462"/>
      <c r="E27" s="462"/>
      <c r="F27" s="462"/>
      <c r="H27" s="111"/>
      <c r="I27" s="111"/>
      <c r="J27" s="111"/>
      <c r="K27" s="111"/>
      <c r="L27" s="111"/>
      <c r="M27" s="111"/>
      <c r="N27" s="111"/>
      <c r="O27" s="111"/>
      <c r="P27" s="111"/>
    </row>
    <row r="28" spans="1:16" ht="15" customHeight="1" x14ac:dyDescent="0.25">
      <c r="A28" s="458"/>
      <c r="B28" s="728" t="s">
        <v>450</v>
      </c>
      <c r="C28" s="728"/>
      <c r="D28" s="728"/>
      <c r="E28" s="728"/>
      <c r="F28" s="728"/>
      <c r="H28" s="111"/>
      <c r="I28" s="111"/>
      <c r="J28" s="111"/>
      <c r="K28" s="111"/>
      <c r="L28" s="111"/>
      <c r="M28" s="111"/>
      <c r="N28" s="111"/>
      <c r="O28" s="111"/>
      <c r="P28" s="111"/>
    </row>
    <row r="29" spans="1:16" ht="15" customHeight="1" x14ac:dyDescent="0.25">
      <c r="A29" s="458"/>
      <c r="B29" s="728"/>
      <c r="C29" s="728"/>
      <c r="D29" s="728"/>
      <c r="E29" s="728"/>
      <c r="F29" s="728"/>
      <c r="H29" s="111"/>
      <c r="I29" s="111"/>
      <c r="J29" s="111"/>
      <c r="K29" s="111"/>
      <c r="L29" s="111"/>
      <c r="M29" s="111"/>
      <c r="N29" s="111"/>
      <c r="O29" s="111"/>
      <c r="P29" s="111"/>
    </row>
    <row r="30" spans="1:16" ht="15" customHeight="1" x14ac:dyDescent="0.25">
      <c r="A30" s="458"/>
      <c r="B30" s="729" t="s">
        <v>451</v>
      </c>
      <c r="C30" s="729"/>
      <c r="D30" s="729"/>
      <c r="E30" s="729" t="s">
        <v>452</v>
      </c>
      <c r="F30" s="729"/>
      <c r="H30" s="111"/>
      <c r="I30" s="111"/>
      <c r="J30" s="111"/>
      <c r="K30" s="111"/>
      <c r="L30" s="111"/>
      <c r="M30" s="111"/>
      <c r="N30" s="111"/>
      <c r="O30" s="111"/>
      <c r="P30" s="111"/>
    </row>
    <row r="31" spans="1:16" ht="15" customHeight="1" x14ac:dyDescent="0.25">
      <c r="A31" s="458"/>
      <c r="B31" s="729"/>
      <c r="C31" s="729"/>
      <c r="D31" s="729"/>
      <c r="E31" s="729"/>
      <c r="F31" s="729"/>
      <c r="H31" s="111"/>
      <c r="I31" s="111"/>
      <c r="J31" s="111"/>
      <c r="K31" s="111"/>
      <c r="L31" s="111"/>
      <c r="M31" s="111"/>
      <c r="N31" s="111"/>
      <c r="O31" s="111"/>
      <c r="P31" s="111"/>
    </row>
    <row r="32" spans="1:16" ht="15" customHeight="1" x14ac:dyDescent="0.25">
      <c r="A32" s="458"/>
      <c r="B32" s="725" t="str">
        <f>IF(ISNUMBER(I17),I17,"0")</f>
        <v>0</v>
      </c>
      <c r="C32" s="725"/>
      <c r="D32" s="725"/>
      <c r="E32" s="726" t="str">
        <f>IF(ISNUMBER(J17),J17,"0")</f>
        <v>0</v>
      </c>
      <c r="F32" s="726"/>
      <c r="H32" s="111"/>
      <c r="I32" s="111"/>
      <c r="J32" s="111"/>
      <c r="K32" s="111"/>
      <c r="L32" s="111"/>
      <c r="M32" s="111"/>
      <c r="N32" s="111"/>
      <c r="O32" s="111"/>
      <c r="P32" s="111"/>
    </row>
    <row r="33" spans="1:16" ht="15" customHeight="1" x14ac:dyDescent="0.25">
      <c r="A33" s="458"/>
      <c r="B33" s="725"/>
      <c r="C33" s="725"/>
      <c r="D33" s="725"/>
      <c r="E33" s="726"/>
      <c r="F33" s="726"/>
      <c r="H33" s="111"/>
      <c r="I33" s="111"/>
      <c r="J33" s="111"/>
      <c r="K33" s="111"/>
      <c r="L33" s="111"/>
      <c r="M33" s="111"/>
      <c r="N33" s="111"/>
      <c r="O33" s="111"/>
      <c r="P33" s="111"/>
    </row>
    <row r="34" spans="1:16" x14ac:dyDescent="0.25">
      <c r="A34" s="458"/>
      <c r="B34" s="462"/>
      <c r="C34" s="462"/>
      <c r="D34" s="462"/>
      <c r="E34" s="462"/>
      <c r="F34" s="462"/>
      <c r="H34" s="111"/>
      <c r="I34" s="111"/>
      <c r="J34" s="111"/>
      <c r="K34" s="111"/>
      <c r="L34" s="111"/>
      <c r="M34" s="111"/>
      <c r="N34" s="111"/>
      <c r="O34" s="111"/>
      <c r="P34" s="111"/>
    </row>
    <row r="35" spans="1:16" x14ac:dyDescent="0.25">
      <c r="A35" s="458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1:16" x14ac:dyDescent="0.25">
      <c r="A36" s="458"/>
      <c r="H36" s="111"/>
      <c r="I36" s="111"/>
      <c r="J36" s="111"/>
      <c r="K36" s="111"/>
      <c r="L36" s="111"/>
      <c r="M36" s="111"/>
      <c r="N36" s="111"/>
      <c r="O36" s="111"/>
      <c r="P36" s="111"/>
    </row>
    <row r="37" spans="1:16" x14ac:dyDescent="0.25">
      <c r="A37" s="458"/>
      <c r="H37" s="111"/>
      <c r="I37" s="111"/>
      <c r="J37" s="111"/>
      <c r="K37" s="111"/>
      <c r="L37" s="565"/>
      <c r="M37" s="565"/>
      <c r="N37" s="565"/>
      <c r="O37" s="565"/>
      <c r="P37" s="111"/>
    </row>
    <row r="38" spans="1:16" ht="30" x14ac:dyDescent="0.25">
      <c r="A38" s="458"/>
      <c r="H38" s="111"/>
      <c r="I38" s="111"/>
      <c r="J38" s="111"/>
      <c r="K38" s="111"/>
      <c r="L38" s="566" t="s">
        <v>528</v>
      </c>
      <c r="M38" s="566" t="s">
        <v>529</v>
      </c>
      <c r="N38" s="566" t="s">
        <v>530</v>
      </c>
      <c r="O38" s="566" t="s">
        <v>531</v>
      </c>
      <c r="P38" s="111"/>
    </row>
    <row r="39" spans="1:16" x14ac:dyDescent="0.25">
      <c r="A39" s="458"/>
      <c r="H39" s="111"/>
      <c r="I39" s="111"/>
      <c r="J39" s="111"/>
      <c r="K39" s="111"/>
      <c r="L39" s="559" t="s">
        <v>160</v>
      </c>
      <c r="M39" s="559" t="s">
        <v>160</v>
      </c>
      <c r="N39" s="558" t="s">
        <v>160</v>
      </c>
      <c r="O39" s="560" t="s">
        <v>161</v>
      </c>
      <c r="P39" s="111"/>
    </row>
    <row r="40" spans="1:16" x14ac:dyDescent="0.25">
      <c r="A40" s="458"/>
      <c r="H40" s="111"/>
      <c r="I40" s="111"/>
      <c r="J40" s="111"/>
      <c r="K40" s="111"/>
      <c r="L40" s="560" t="s">
        <v>161</v>
      </c>
      <c r="M40" s="560"/>
      <c r="N40" s="561" t="s">
        <v>161</v>
      </c>
      <c r="O40" s="111"/>
      <c r="P40" s="111"/>
    </row>
    <row r="41" spans="1:16" x14ac:dyDescent="0.25">
      <c r="A41" s="458"/>
      <c r="H41" s="111"/>
      <c r="I41" s="111"/>
      <c r="J41" s="111"/>
      <c r="K41" s="111"/>
      <c r="L41" s="459"/>
      <c r="M41" s="111"/>
      <c r="N41" s="546"/>
      <c r="O41" s="111"/>
      <c r="P41" s="111"/>
    </row>
    <row r="42" spans="1:16" x14ac:dyDescent="0.25">
      <c r="A42" s="458"/>
      <c r="H42" s="111"/>
      <c r="I42" s="111"/>
      <c r="J42" s="719" t="s">
        <v>573</v>
      </c>
      <c r="K42" s="720"/>
      <c r="L42" s="720"/>
      <c r="M42" s="720"/>
      <c r="N42" s="720"/>
      <c r="O42" s="721"/>
      <c r="P42" s="111"/>
    </row>
    <row r="43" spans="1:16" x14ac:dyDescent="0.25">
      <c r="A43" s="458"/>
      <c r="H43" s="111"/>
      <c r="I43" s="111"/>
      <c r="J43" s="722" t="s">
        <v>528</v>
      </c>
      <c r="K43" s="724"/>
      <c r="L43" s="723"/>
      <c r="M43" s="558" t="s">
        <v>530</v>
      </c>
      <c r="N43" s="722" t="s">
        <v>529</v>
      </c>
      <c r="O43" s="723"/>
      <c r="P43" s="111"/>
    </row>
    <row r="44" spans="1:16" x14ac:dyDescent="0.25">
      <c r="A44" s="458"/>
      <c r="H44" s="111"/>
      <c r="I44" s="111"/>
      <c r="J44" s="558" t="s">
        <v>569</v>
      </c>
      <c r="K44" s="558"/>
      <c r="L44" s="558">
        <f>'TRPA-07'!F152</f>
        <v>0</v>
      </c>
      <c r="M44" s="559">
        <f>'TRPA-07'!F151</f>
        <v>0</v>
      </c>
      <c r="N44" s="618">
        <f>'TRPA-07'!N152</f>
        <v>0</v>
      </c>
      <c r="O44" s="558" t="s">
        <v>570</v>
      </c>
      <c r="P44" s="111"/>
    </row>
    <row r="45" spans="1:16" x14ac:dyDescent="0.25">
      <c r="A45" s="458"/>
      <c r="H45" s="111"/>
      <c r="I45" s="111"/>
      <c r="J45" s="558" t="s">
        <v>570</v>
      </c>
      <c r="K45" s="558"/>
      <c r="L45" s="558">
        <f>'TRPA-07'!H152</f>
        <v>0</v>
      </c>
      <c r="M45" s="558">
        <f>'TRPA-07'!H151</f>
        <v>0</v>
      </c>
      <c r="N45" s="558" t="s">
        <v>531</v>
      </c>
      <c r="O45" s="558"/>
      <c r="P45" s="111"/>
    </row>
    <row r="46" spans="1:16" x14ac:dyDescent="0.25">
      <c r="A46" s="458"/>
      <c r="H46" s="111"/>
      <c r="I46" s="111"/>
      <c r="J46" s="558" t="s">
        <v>571</v>
      </c>
      <c r="K46" s="558"/>
      <c r="L46" s="558">
        <f>'TRPA-07'!J152</f>
        <v>0</v>
      </c>
      <c r="M46" s="558">
        <f>'TRPA-07'!J151</f>
        <v>0</v>
      </c>
      <c r="N46" s="558">
        <f>'TRPA-07'!N151</f>
        <v>0</v>
      </c>
      <c r="O46" s="558" t="s">
        <v>572</v>
      </c>
      <c r="P46" s="111"/>
    </row>
    <row r="47" spans="1:16" x14ac:dyDescent="0.25">
      <c r="A47" s="458"/>
      <c r="H47" s="111"/>
      <c r="I47" s="111"/>
      <c r="J47" s="558" t="s">
        <v>572</v>
      </c>
      <c r="K47" s="558"/>
      <c r="L47" s="558">
        <f>'TRPA-07'!L152</f>
        <v>0</v>
      </c>
      <c r="M47" s="558">
        <f>'TRPA-07'!L151</f>
        <v>0</v>
      </c>
      <c r="N47" s="558"/>
      <c r="O47" s="558"/>
      <c r="P47" s="111"/>
    </row>
    <row r="48" spans="1:16" x14ac:dyDescent="0.25">
      <c r="A48" s="458"/>
      <c r="H48" s="111"/>
      <c r="I48" s="111"/>
      <c r="J48" s="111"/>
      <c r="K48" s="111"/>
      <c r="L48" s="111"/>
      <c r="M48" s="111"/>
      <c r="N48" s="111"/>
      <c r="O48" s="111"/>
      <c r="P48" s="111"/>
    </row>
    <row r="49" spans="1:16" x14ac:dyDescent="0.25">
      <c r="A49" s="458"/>
      <c r="B49" s="458"/>
      <c r="C49" s="458"/>
      <c r="D49" s="458"/>
      <c r="E49" s="458"/>
      <c r="F49" s="458"/>
      <c r="G49" s="458"/>
      <c r="H49" s="111"/>
      <c r="I49" s="111"/>
      <c r="J49" s="111"/>
      <c r="K49" s="111"/>
      <c r="L49" s="111"/>
      <c r="M49" s="111"/>
      <c r="N49" s="111"/>
      <c r="O49" s="111"/>
      <c r="P49" s="111"/>
    </row>
    <row r="50" spans="1:16" x14ac:dyDescent="0.25">
      <c r="A50" s="458"/>
      <c r="B50" s="458"/>
      <c r="C50" s="458"/>
      <c r="D50" s="458"/>
      <c r="E50" s="458"/>
      <c r="F50" s="458"/>
      <c r="G50" s="458"/>
    </row>
    <row r="65" spans="1:100" s="556" customFormat="1" x14ac:dyDescent="0.25">
      <c r="A65"/>
      <c r="B65"/>
      <c r="C65"/>
      <c r="D65"/>
      <c r="E65"/>
      <c r="F65"/>
      <c r="G65"/>
      <c r="H65" s="488"/>
      <c r="I65" s="488"/>
      <c r="J65" s="488"/>
      <c r="K65" s="488"/>
      <c r="L65" s="488"/>
      <c r="M65" s="488"/>
      <c r="N65" s="488"/>
      <c r="O65" s="488"/>
      <c r="P65" s="488"/>
      <c r="Q65" s="488"/>
      <c r="R65" s="488"/>
      <c r="S65" s="488"/>
      <c r="T65" s="488"/>
      <c r="U65" s="488"/>
      <c r="V65" s="488"/>
      <c r="W65" s="488"/>
      <c r="X65" s="488"/>
      <c r="Y65" s="488"/>
      <c r="Z65" s="488"/>
      <c r="AA65" s="488"/>
      <c r="AB65" s="488"/>
      <c r="AC65" s="488"/>
      <c r="AD65" s="488"/>
      <c r="AE65" s="488"/>
      <c r="AF65" s="488"/>
      <c r="AG65" s="488"/>
      <c r="AH65" s="488"/>
      <c r="AI65" s="488"/>
      <c r="AJ65" s="488"/>
      <c r="AK65" s="488"/>
      <c r="AL65" s="488"/>
      <c r="AM65" s="488"/>
      <c r="AN65" s="488"/>
      <c r="AO65" s="488"/>
      <c r="AP65" s="488"/>
      <c r="AQ65" s="488"/>
      <c r="AR65" s="488"/>
      <c r="AS65" s="488"/>
      <c r="AT65" s="488"/>
      <c r="AU65" s="488"/>
      <c r="AV65" s="488"/>
      <c r="AW65" s="488"/>
      <c r="AX65" s="488"/>
      <c r="AY65" s="488"/>
      <c r="AZ65" s="488"/>
      <c r="BA65" s="488"/>
      <c r="BB65" s="488"/>
      <c r="BC65" s="488"/>
      <c r="BD65" s="488"/>
      <c r="BE65" s="488"/>
      <c r="BF65" s="488"/>
      <c r="BG65" s="488"/>
      <c r="BH65" s="488"/>
      <c r="BI65" s="488"/>
      <c r="BJ65" s="488"/>
      <c r="BK65" s="488"/>
      <c r="BL65" s="488"/>
      <c r="BM65" s="488"/>
      <c r="BN65" s="488"/>
      <c r="BO65" s="488"/>
      <c r="BP65" s="488"/>
      <c r="BQ65" s="488"/>
      <c r="BR65" s="488"/>
      <c r="BS65" s="488"/>
      <c r="BT65" s="488"/>
      <c r="BU65" s="488"/>
      <c r="BV65" s="488"/>
      <c r="BW65" s="488"/>
      <c r="BX65" s="488"/>
      <c r="BY65" s="488"/>
      <c r="BZ65" s="488"/>
      <c r="CA65" s="488"/>
      <c r="CB65" s="488"/>
      <c r="CC65" s="488"/>
      <c r="CD65" s="488"/>
      <c r="CE65" s="488"/>
      <c r="CF65" s="488"/>
      <c r="CG65" s="488"/>
      <c r="CH65" s="488"/>
      <c r="CI65" s="488"/>
      <c r="CJ65" s="488"/>
      <c r="CK65" s="488"/>
      <c r="CL65" s="488"/>
      <c r="CM65" s="488"/>
      <c r="CN65" s="488"/>
      <c r="CO65" s="488"/>
      <c r="CP65" s="488"/>
      <c r="CQ65" s="488"/>
      <c r="CR65" s="488"/>
      <c r="CS65" s="488"/>
      <c r="CT65" s="488"/>
      <c r="CU65" s="488"/>
      <c r="CV65" s="488"/>
    </row>
    <row r="66" spans="1:100" s="556" customFormat="1" x14ac:dyDescent="0.25">
      <c r="A66"/>
      <c r="B66"/>
      <c r="C66"/>
      <c r="D66"/>
      <c r="E66"/>
      <c r="F66"/>
      <c r="G66"/>
      <c r="H66" s="488"/>
      <c r="I66" s="488"/>
      <c r="J66" s="488"/>
      <c r="K66" s="488"/>
      <c r="L66" s="488"/>
      <c r="M66" s="488"/>
      <c r="N66" s="488"/>
      <c r="O66" s="488"/>
      <c r="P66" s="488"/>
      <c r="Q66" s="488"/>
      <c r="R66" s="488"/>
      <c r="S66" s="488"/>
      <c r="T66" s="488"/>
      <c r="U66" s="488"/>
      <c r="V66" s="488"/>
      <c r="W66" s="488"/>
      <c r="X66" s="488"/>
      <c r="Y66" s="488"/>
      <c r="Z66" s="488"/>
      <c r="AA66" s="488"/>
      <c r="AB66" s="488"/>
      <c r="AC66" s="488"/>
      <c r="AD66" s="488"/>
      <c r="AE66" s="488"/>
      <c r="AF66" s="488"/>
      <c r="AG66" s="488"/>
      <c r="AH66" s="488"/>
      <c r="AI66" s="488"/>
      <c r="AJ66" s="488"/>
      <c r="AK66" s="488"/>
      <c r="AL66" s="488"/>
      <c r="AM66" s="488"/>
      <c r="AN66" s="488"/>
      <c r="AO66" s="488"/>
      <c r="AP66" s="488"/>
      <c r="AQ66" s="488"/>
      <c r="AR66" s="488"/>
      <c r="AS66" s="488"/>
      <c r="AT66" s="488"/>
      <c r="AU66" s="488"/>
      <c r="AV66" s="488"/>
      <c r="AW66" s="488"/>
      <c r="AX66" s="488"/>
      <c r="AY66" s="488"/>
      <c r="AZ66" s="488"/>
      <c r="BA66" s="488"/>
      <c r="BB66" s="488"/>
      <c r="BC66" s="488"/>
      <c r="BD66" s="488"/>
      <c r="BE66" s="488"/>
      <c r="BF66" s="488"/>
      <c r="BG66" s="488"/>
      <c r="BH66" s="488"/>
      <c r="BI66" s="488"/>
      <c r="BJ66" s="488"/>
      <c r="BK66" s="488"/>
      <c r="BL66" s="488"/>
      <c r="BM66" s="488"/>
      <c r="BN66" s="488"/>
      <c r="BO66" s="488"/>
      <c r="BP66" s="488"/>
      <c r="BQ66" s="488"/>
      <c r="BR66" s="488"/>
      <c r="BS66" s="488"/>
      <c r="BT66" s="488"/>
      <c r="BU66" s="488"/>
      <c r="BV66" s="488"/>
      <c r="BW66" s="488"/>
      <c r="BX66" s="488"/>
      <c r="BY66" s="488"/>
      <c r="BZ66" s="488"/>
      <c r="CA66" s="488"/>
      <c r="CB66" s="488"/>
      <c r="CC66" s="488"/>
      <c r="CD66" s="488"/>
      <c r="CE66" s="488"/>
      <c r="CF66" s="488"/>
      <c r="CG66" s="488"/>
      <c r="CH66" s="488"/>
      <c r="CI66" s="488"/>
      <c r="CJ66" s="488"/>
      <c r="CK66" s="488"/>
      <c r="CL66" s="488"/>
      <c r="CM66" s="488"/>
      <c r="CN66" s="488"/>
      <c r="CO66" s="488"/>
      <c r="CP66" s="488"/>
      <c r="CQ66" s="488"/>
      <c r="CR66" s="488"/>
      <c r="CS66" s="488"/>
      <c r="CT66" s="488"/>
      <c r="CU66" s="488"/>
      <c r="CV66" s="488"/>
    </row>
    <row r="67" spans="1:100" s="556" customFormat="1" x14ac:dyDescent="0.25">
      <c r="A67"/>
      <c r="B67"/>
      <c r="C67"/>
      <c r="D67"/>
      <c r="E67"/>
      <c r="F67"/>
      <c r="G67"/>
      <c r="H67" s="488"/>
      <c r="I67" s="488"/>
      <c r="J67" s="488"/>
      <c r="K67" s="488"/>
      <c r="L67" s="488"/>
      <c r="M67" s="488"/>
      <c r="N67" s="488"/>
      <c r="O67" s="488"/>
      <c r="P67" s="488"/>
      <c r="Q67" s="488"/>
      <c r="R67" s="488"/>
      <c r="S67" s="488"/>
      <c r="T67" s="488"/>
      <c r="U67" s="488"/>
      <c r="V67" s="488"/>
      <c r="W67" s="488"/>
      <c r="X67" s="488"/>
      <c r="Y67" s="488"/>
      <c r="Z67" s="488"/>
      <c r="AA67" s="488"/>
      <c r="AB67" s="488"/>
      <c r="AC67" s="488"/>
      <c r="AD67" s="488"/>
      <c r="AE67" s="488"/>
      <c r="AF67" s="488"/>
      <c r="AG67" s="488"/>
      <c r="AH67" s="488"/>
      <c r="AI67" s="488"/>
      <c r="AJ67" s="488"/>
      <c r="AK67" s="488"/>
      <c r="AL67" s="488"/>
      <c r="AM67" s="488"/>
      <c r="AN67" s="488"/>
      <c r="AO67" s="488"/>
      <c r="AP67" s="488"/>
      <c r="AQ67" s="488"/>
      <c r="AR67" s="488"/>
      <c r="AS67" s="488"/>
      <c r="AT67" s="488"/>
      <c r="AU67" s="488"/>
      <c r="AV67" s="488"/>
      <c r="AW67" s="488"/>
      <c r="AX67" s="488"/>
      <c r="AY67" s="488"/>
      <c r="AZ67" s="488"/>
      <c r="BA67" s="488"/>
      <c r="BB67" s="488"/>
      <c r="BC67" s="488"/>
      <c r="BD67" s="488"/>
      <c r="BE67" s="488"/>
      <c r="BF67" s="488"/>
      <c r="BG67" s="488"/>
      <c r="BH67" s="488"/>
      <c r="BI67" s="488"/>
      <c r="BJ67" s="488"/>
      <c r="BK67" s="488"/>
      <c r="BL67" s="488"/>
      <c r="BM67" s="488"/>
      <c r="BN67" s="488"/>
      <c r="BO67" s="488"/>
      <c r="BP67" s="488"/>
      <c r="BQ67" s="488"/>
      <c r="BR67" s="488"/>
      <c r="BS67" s="488"/>
      <c r="BT67" s="488"/>
      <c r="BU67" s="488"/>
      <c r="BV67" s="488"/>
      <c r="BW67" s="488"/>
      <c r="BX67" s="488"/>
      <c r="BY67" s="488"/>
      <c r="BZ67" s="488"/>
      <c r="CA67" s="488"/>
      <c r="CB67" s="488"/>
      <c r="CC67" s="488"/>
      <c r="CD67" s="488"/>
      <c r="CE67" s="488"/>
      <c r="CF67" s="488"/>
      <c r="CG67" s="488"/>
      <c r="CH67" s="488"/>
      <c r="CI67" s="488"/>
      <c r="CJ67" s="488"/>
      <c r="CK67" s="488"/>
      <c r="CL67" s="488"/>
      <c r="CM67" s="488"/>
      <c r="CN67" s="488"/>
      <c r="CO67" s="488"/>
      <c r="CP67" s="488"/>
      <c r="CQ67" s="488"/>
      <c r="CR67" s="488"/>
      <c r="CS67" s="488"/>
      <c r="CT67" s="488"/>
      <c r="CU67" s="488"/>
      <c r="CV67" s="488"/>
    </row>
    <row r="68" spans="1:100" s="556" customFormat="1" x14ac:dyDescent="0.25">
      <c r="A68"/>
      <c r="B68"/>
      <c r="C68"/>
      <c r="D68"/>
      <c r="E68"/>
      <c r="F68"/>
      <c r="G68"/>
      <c r="H68" s="488"/>
      <c r="I68" s="488"/>
      <c r="J68" s="488"/>
      <c r="K68" s="488"/>
      <c r="L68" s="488"/>
      <c r="M68" s="488"/>
      <c r="N68" s="488"/>
      <c r="O68" s="488"/>
      <c r="P68" s="488"/>
      <c r="Q68" s="488"/>
      <c r="R68" s="488"/>
      <c r="S68" s="488"/>
      <c r="T68" s="488"/>
      <c r="U68" s="488"/>
      <c r="V68" s="488"/>
      <c r="W68" s="488"/>
      <c r="X68" s="488"/>
      <c r="Y68" s="488"/>
      <c r="Z68" s="488"/>
      <c r="AA68" s="488"/>
      <c r="AB68" s="488"/>
      <c r="AC68" s="488"/>
      <c r="AD68" s="488"/>
      <c r="AE68" s="488"/>
      <c r="AF68" s="488"/>
      <c r="AG68" s="488"/>
      <c r="AH68" s="488"/>
      <c r="AI68" s="488"/>
      <c r="AJ68" s="488"/>
      <c r="AK68" s="488"/>
      <c r="AL68" s="488"/>
      <c r="AM68" s="488"/>
      <c r="AN68" s="488"/>
      <c r="AO68" s="488"/>
      <c r="AP68" s="488"/>
      <c r="AQ68" s="488"/>
      <c r="AR68" s="488"/>
      <c r="AS68" s="488"/>
      <c r="AT68" s="488"/>
      <c r="AU68" s="488"/>
      <c r="AV68" s="488"/>
      <c r="AW68" s="488"/>
      <c r="AX68" s="488"/>
      <c r="AY68" s="488"/>
      <c r="AZ68" s="488"/>
      <c r="BA68" s="488"/>
      <c r="BB68" s="488"/>
      <c r="BC68" s="488"/>
      <c r="BD68" s="488"/>
      <c r="BE68" s="488"/>
      <c r="BF68" s="488"/>
      <c r="BG68" s="488"/>
      <c r="BH68" s="488"/>
      <c r="BI68" s="488"/>
      <c r="BJ68" s="488"/>
      <c r="BK68" s="488"/>
      <c r="BL68" s="488"/>
      <c r="BM68" s="488"/>
      <c r="BN68" s="488"/>
      <c r="BO68" s="488"/>
      <c r="BP68" s="488"/>
      <c r="BQ68" s="488"/>
      <c r="BR68" s="488"/>
      <c r="BS68" s="488"/>
      <c r="BT68" s="488"/>
      <c r="BU68" s="488"/>
      <c r="BV68" s="488"/>
      <c r="BW68" s="488"/>
      <c r="BX68" s="488"/>
      <c r="BY68" s="488"/>
      <c r="BZ68" s="488"/>
      <c r="CA68" s="488"/>
      <c r="CB68" s="488"/>
      <c r="CC68" s="488"/>
      <c r="CD68" s="488"/>
      <c r="CE68" s="488"/>
      <c r="CF68" s="488"/>
      <c r="CG68" s="488"/>
      <c r="CH68" s="488"/>
      <c r="CI68" s="488"/>
      <c r="CJ68" s="488"/>
      <c r="CK68" s="488"/>
      <c r="CL68" s="488"/>
      <c r="CM68" s="488"/>
      <c r="CN68" s="488"/>
      <c r="CO68" s="488"/>
      <c r="CP68" s="488"/>
      <c r="CQ68" s="488"/>
      <c r="CR68" s="488"/>
      <c r="CS68" s="488"/>
      <c r="CT68" s="488"/>
      <c r="CU68" s="488"/>
      <c r="CV68" s="488"/>
    </row>
    <row r="69" spans="1:100" s="556" customFormat="1" x14ac:dyDescent="0.25">
      <c r="A69"/>
      <c r="B69"/>
      <c r="C69"/>
      <c r="D69"/>
      <c r="E69"/>
      <c r="F69"/>
      <c r="G69"/>
      <c r="H69" s="488"/>
      <c r="I69" s="488"/>
      <c r="J69" s="488"/>
      <c r="K69" s="488"/>
      <c r="L69" s="488"/>
      <c r="M69" s="488"/>
      <c r="N69" s="488"/>
      <c r="O69" s="488"/>
      <c r="P69" s="488"/>
      <c r="Q69" s="488"/>
      <c r="R69" s="488"/>
      <c r="S69" s="488"/>
      <c r="T69" s="488"/>
      <c r="U69" s="488"/>
      <c r="V69" s="488"/>
      <c r="W69" s="488"/>
      <c r="X69" s="488"/>
      <c r="Y69" s="488"/>
      <c r="Z69" s="488"/>
      <c r="AA69" s="488"/>
      <c r="AB69" s="488"/>
      <c r="AC69" s="488"/>
      <c r="AD69" s="488"/>
      <c r="AE69" s="488"/>
      <c r="AF69" s="488"/>
      <c r="AG69" s="488"/>
      <c r="AH69" s="488"/>
      <c r="AI69" s="488"/>
      <c r="AJ69" s="488"/>
      <c r="AK69" s="488"/>
      <c r="AL69" s="488"/>
      <c r="AM69" s="488"/>
      <c r="AN69" s="488"/>
      <c r="AO69" s="488"/>
      <c r="AP69" s="488"/>
      <c r="AQ69" s="488"/>
      <c r="AR69" s="488"/>
      <c r="AS69" s="488"/>
      <c r="AT69" s="488"/>
      <c r="AU69" s="488"/>
      <c r="AV69" s="488"/>
      <c r="AW69" s="488"/>
      <c r="AX69" s="488"/>
      <c r="AY69" s="488"/>
      <c r="AZ69" s="488"/>
      <c r="BA69" s="488"/>
      <c r="BB69" s="488"/>
      <c r="BC69" s="488"/>
      <c r="BD69" s="488"/>
      <c r="BE69" s="488"/>
      <c r="BF69" s="488"/>
      <c r="BG69" s="488"/>
      <c r="BH69" s="488"/>
      <c r="BI69" s="488"/>
      <c r="BJ69" s="488"/>
      <c r="BK69" s="488"/>
      <c r="BL69" s="488"/>
      <c r="BM69" s="488"/>
      <c r="BN69" s="488"/>
      <c r="BO69" s="488"/>
      <c r="BP69" s="488"/>
      <c r="BQ69" s="488"/>
      <c r="BR69" s="488"/>
      <c r="BS69" s="488"/>
      <c r="BT69" s="488"/>
      <c r="BU69" s="488"/>
      <c r="BV69" s="488"/>
      <c r="BW69" s="488"/>
      <c r="BX69" s="488"/>
      <c r="BY69" s="488"/>
      <c r="BZ69" s="488"/>
      <c r="CA69" s="488"/>
      <c r="CB69" s="488"/>
      <c r="CC69" s="488"/>
      <c r="CD69" s="488"/>
      <c r="CE69" s="488"/>
      <c r="CF69" s="488"/>
      <c r="CG69" s="488"/>
      <c r="CH69" s="488"/>
      <c r="CI69" s="488"/>
      <c r="CJ69" s="488"/>
      <c r="CK69" s="488"/>
      <c r="CL69" s="488"/>
      <c r="CM69" s="488"/>
      <c r="CN69" s="488"/>
      <c r="CO69" s="488"/>
      <c r="CP69" s="488"/>
      <c r="CQ69" s="488"/>
      <c r="CR69" s="488"/>
      <c r="CS69" s="488"/>
      <c r="CT69" s="488"/>
      <c r="CU69" s="488"/>
      <c r="CV69" s="488"/>
    </row>
    <row r="70" spans="1:100" s="556" customFormat="1" x14ac:dyDescent="0.25">
      <c r="A70"/>
      <c r="B70"/>
      <c r="C70"/>
      <c r="D70"/>
      <c r="E70"/>
      <c r="F70"/>
      <c r="G70"/>
      <c r="H70" s="488"/>
      <c r="I70" s="488"/>
      <c r="J70" s="488"/>
      <c r="K70" s="488"/>
      <c r="L70" s="488"/>
      <c r="M70" s="488"/>
      <c r="N70" s="488"/>
      <c r="O70" s="488"/>
      <c r="P70" s="488"/>
      <c r="Q70" s="488"/>
      <c r="R70" s="488"/>
      <c r="S70" s="488"/>
      <c r="T70" s="488"/>
      <c r="U70" s="488"/>
      <c r="V70" s="488"/>
      <c r="W70" s="488"/>
      <c r="X70" s="488"/>
      <c r="Y70" s="488"/>
      <c r="Z70" s="488"/>
      <c r="AA70" s="488"/>
      <c r="AB70" s="488"/>
      <c r="AC70" s="488"/>
      <c r="AD70" s="488"/>
      <c r="AE70" s="488"/>
      <c r="AF70" s="488"/>
      <c r="AG70" s="488"/>
      <c r="AH70" s="488"/>
      <c r="AI70" s="488"/>
      <c r="AJ70" s="488"/>
      <c r="AK70" s="488"/>
      <c r="AL70" s="488"/>
      <c r="AM70" s="488"/>
      <c r="AN70" s="488"/>
      <c r="AO70" s="488"/>
      <c r="AP70" s="488"/>
      <c r="AQ70" s="488"/>
      <c r="AR70" s="488"/>
      <c r="AS70" s="488"/>
      <c r="AT70" s="488"/>
      <c r="AU70" s="488"/>
      <c r="AV70" s="488"/>
      <c r="AW70" s="488"/>
      <c r="AX70" s="488"/>
      <c r="AY70" s="488"/>
      <c r="AZ70" s="488"/>
      <c r="BA70" s="488"/>
      <c r="BB70" s="488"/>
      <c r="BC70" s="488"/>
      <c r="BD70" s="488"/>
      <c r="BE70" s="488"/>
      <c r="BF70" s="488"/>
      <c r="BG70" s="488"/>
      <c r="BH70" s="488"/>
      <c r="BI70" s="488"/>
      <c r="BJ70" s="488"/>
      <c r="BK70" s="488"/>
      <c r="BL70" s="488"/>
      <c r="BM70" s="488"/>
      <c r="BN70" s="488"/>
      <c r="BO70" s="488"/>
      <c r="BP70" s="488"/>
      <c r="BQ70" s="488"/>
      <c r="BR70" s="488"/>
      <c r="BS70" s="488"/>
      <c r="BT70" s="488"/>
      <c r="BU70" s="488"/>
      <c r="BV70" s="488"/>
      <c r="BW70" s="488"/>
      <c r="BX70" s="488"/>
      <c r="BY70" s="488"/>
      <c r="BZ70" s="488"/>
      <c r="CA70" s="488"/>
      <c r="CB70" s="488"/>
      <c r="CC70" s="488"/>
      <c r="CD70" s="488"/>
      <c r="CE70" s="488"/>
      <c r="CF70" s="488"/>
      <c r="CG70" s="488"/>
      <c r="CH70" s="488"/>
      <c r="CI70" s="488"/>
      <c r="CJ70" s="488"/>
      <c r="CK70" s="488"/>
      <c r="CL70" s="488"/>
      <c r="CM70" s="488"/>
      <c r="CN70" s="488"/>
      <c r="CO70" s="488"/>
      <c r="CP70" s="488"/>
      <c r="CQ70" s="488"/>
      <c r="CR70" s="488"/>
      <c r="CS70" s="488"/>
      <c r="CT70" s="488"/>
      <c r="CU70" s="488"/>
      <c r="CV70" s="488"/>
    </row>
    <row r="71" spans="1:100" s="556" customFormat="1" x14ac:dyDescent="0.25">
      <c r="A71"/>
      <c r="B71"/>
      <c r="C71"/>
      <c r="D71"/>
      <c r="E71"/>
      <c r="F71"/>
      <c r="G71"/>
      <c r="H71" s="488"/>
      <c r="I71" s="488"/>
      <c r="J71" s="488"/>
      <c r="K71" s="488"/>
      <c r="L71" s="488"/>
      <c r="M71" s="488"/>
      <c r="N71" s="488"/>
      <c r="O71" s="488"/>
      <c r="P71" s="488"/>
      <c r="Q71" s="488"/>
      <c r="R71" s="488"/>
      <c r="S71" s="488"/>
      <c r="T71" s="488"/>
      <c r="U71" s="488"/>
      <c r="V71" s="488"/>
      <c r="W71" s="488"/>
      <c r="X71" s="488"/>
      <c r="Y71" s="488"/>
      <c r="Z71" s="488"/>
      <c r="AA71" s="488"/>
      <c r="AB71" s="488"/>
      <c r="AC71" s="488"/>
      <c r="AD71" s="488"/>
      <c r="AE71" s="488"/>
      <c r="AF71" s="488"/>
      <c r="AG71" s="488"/>
      <c r="AH71" s="488"/>
      <c r="AI71" s="488"/>
      <c r="AJ71" s="488"/>
      <c r="AK71" s="488"/>
      <c r="AL71" s="488"/>
      <c r="AM71" s="488"/>
      <c r="AN71" s="488"/>
      <c r="AO71" s="488"/>
      <c r="AP71" s="488"/>
      <c r="AQ71" s="488"/>
      <c r="AR71" s="488"/>
      <c r="AS71" s="488"/>
      <c r="AT71" s="488"/>
      <c r="AU71" s="488"/>
      <c r="AV71" s="488"/>
      <c r="AW71" s="488"/>
      <c r="AX71" s="488"/>
      <c r="AY71" s="488"/>
      <c r="AZ71" s="488"/>
      <c r="BA71" s="488"/>
      <c r="BB71" s="488"/>
      <c r="BC71" s="488"/>
      <c r="BD71" s="488"/>
      <c r="BE71" s="488"/>
      <c r="BF71" s="488"/>
      <c r="BG71" s="488"/>
      <c r="BH71" s="488"/>
      <c r="BI71" s="488"/>
      <c r="BJ71" s="488"/>
      <c r="BK71" s="488"/>
      <c r="BL71" s="488"/>
      <c r="BM71" s="488"/>
      <c r="BN71" s="488"/>
      <c r="BO71" s="488"/>
      <c r="BP71" s="488"/>
      <c r="BQ71" s="488"/>
      <c r="BR71" s="488"/>
      <c r="BS71" s="488"/>
      <c r="BT71" s="488"/>
      <c r="BU71" s="488"/>
      <c r="BV71" s="488"/>
      <c r="BW71" s="488"/>
      <c r="BX71" s="488"/>
      <c r="BY71" s="488"/>
      <c r="BZ71" s="488"/>
      <c r="CA71" s="488"/>
      <c r="CB71" s="488"/>
      <c r="CC71" s="488"/>
      <c r="CD71" s="488"/>
      <c r="CE71" s="488"/>
      <c r="CF71" s="488"/>
      <c r="CG71" s="488"/>
      <c r="CH71" s="488"/>
      <c r="CI71" s="488"/>
      <c r="CJ71" s="488"/>
      <c r="CK71" s="488"/>
      <c r="CL71" s="488"/>
      <c r="CM71" s="488"/>
      <c r="CN71" s="488"/>
      <c r="CO71" s="488"/>
      <c r="CP71" s="488"/>
      <c r="CQ71" s="488"/>
      <c r="CR71" s="488"/>
      <c r="CS71" s="488"/>
      <c r="CT71" s="488"/>
      <c r="CU71" s="488"/>
      <c r="CV71" s="488"/>
    </row>
    <row r="72" spans="1:100" s="556" customFormat="1" x14ac:dyDescent="0.25">
      <c r="A72"/>
      <c r="B72"/>
      <c r="C72"/>
      <c r="D72"/>
      <c r="E72"/>
      <c r="F72"/>
      <c r="G72"/>
      <c r="H72" s="488"/>
      <c r="I72" s="488"/>
      <c r="J72" s="488"/>
      <c r="K72" s="488"/>
      <c r="L72" s="488"/>
      <c r="M72" s="488"/>
      <c r="N72" s="488"/>
      <c r="O72" s="488"/>
      <c r="P72" s="488"/>
      <c r="Q72" s="488"/>
      <c r="R72" s="488"/>
      <c r="S72" s="488"/>
      <c r="T72" s="488"/>
      <c r="U72" s="488"/>
      <c r="V72" s="488"/>
      <c r="W72" s="488"/>
      <c r="X72" s="488"/>
      <c r="Y72" s="488"/>
      <c r="Z72" s="488"/>
      <c r="AA72" s="488"/>
      <c r="AB72" s="488"/>
      <c r="AC72" s="488"/>
      <c r="AD72" s="488"/>
      <c r="AE72" s="488"/>
      <c r="AF72" s="488"/>
      <c r="AG72" s="488"/>
      <c r="AH72" s="488"/>
      <c r="AI72" s="488"/>
      <c r="AJ72" s="488"/>
      <c r="AK72" s="488"/>
      <c r="AL72" s="488"/>
      <c r="AM72" s="488"/>
      <c r="AN72" s="488"/>
      <c r="AO72" s="488"/>
      <c r="AP72" s="488"/>
      <c r="AQ72" s="488"/>
      <c r="AR72" s="488"/>
      <c r="AS72" s="488"/>
      <c r="AT72" s="488"/>
      <c r="AU72" s="488"/>
      <c r="AV72" s="488"/>
      <c r="AW72" s="488"/>
      <c r="AX72" s="488"/>
      <c r="AY72" s="488"/>
      <c r="AZ72" s="488"/>
      <c r="BA72" s="488"/>
      <c r="BB72" s="488"/>
      <c r="BC72" s="488"/>
      <c r="BD72" s="488"/>
      <c r="BE72" s="488"/>
      <c r="BF72" s="488"/>
      <c r="BG72" s="488"/>
      <c r="BH72" s="488"/>
      <c r="BI72" s="488"/>
      <c r="BJ72" s="488"/>
      <c r="BK72" s="488"/>
      <c r="BL72" s="488"/>
      <c r="BM72" s="488"/>
      <c r="BN72" s="488"/>
      <c r="BO72" s="488"/>
      <c r="BP72" s="488"/>
      <c r="BQ72" s="488"/>
      <c r="BR72" s="488"/>
      <c r="BS72" s="488"/>
      <c r="BT72" s="488"/>
      <c r="BU72" s="488"/>
      <c r="BV72" s="488"/>
      <c r="BW72" s="488"/>
      <c r="BX72" s="488"/>
      <c r="BY72" s="488"/>
      <c r="BZ72" s="488"/>
      <c r="CA72" s="488"/>
      <c r="CB72" s="488"/>
      <c r="CC72" s="488"/>
      <c r="CD72" s="488"/>
      <c r="CE72" s="488"/>
      <c r="CF72" s="488"/>
      <c r="CG72" s="488"/>
      <c r="CH72" s="488"/>
      <c r="CI72" s="488"/>
      <c r="CJ72" s="488"/>
      <c r="CK72" s="488"/>
      <c r="CL72" s="488"/>
      <c r="CM72" s="488"/>
      <c r="CN72" s="488"/>
      <c r="CO72" s="488"/>
      <c r="CP72" s="488"/>
      <c r="CQ72" s="488"/>
      <c r="CR72" s="488"/>
      <c r="CS72" s="488"/>
      <c r="CT72" s="488"/>
      <c r="CU72" s="488"/>
      <c r="CV72" s="488"/>
    </row>
    <row r="73" spans="1:100" s="556" customFormat="1" x14ac:dyDescent="0.25">
      <c r="A73"/>
      <c r="B73"/>
      <c r="C73"/>
      <c r="D73"/>
      <c r="E73"/>
      <c r="F73"/>
      <c r="G73"/>
      <c r="H73" s="488"/>
      <c r="I73" s="488"/>
      <c r="J73" s="488"/>
      <c r="K73" s="488"/>
      <c r="L73" s="488"/>
      <c r="M73" s="488"/>
      <c r="N73" s="488"/>
      <c r="O73" s="488"/>
      <c r="P73" s="488"/>
      <c r="Q73" s="488"/>
      <c r="R73" s="488"/>
      <c r="S73" s="488"/>
      <c r="T73" s="488"/>
      <c r="U73" s="488"/>
      <c r="V73" s="488"/>
      <c r="W73" s="488"/>
      <c r="X73" s="488"/>
      <c r="Y73" s="488"/>
      <c r="Z73" s="488"/>
      <c r="AA73" s="488"/>
      <c r="AB73" s="488"/>
      <c r="AC73" s="488"/>
      <c r="AD73" s="488"/>
      <c r="AE73" s="488"/>
      <c r="AF73" s="488"/>
      <c r="AG73" s="488"/>
      <c r="AH73" s="488"/>
      <c r="AI73" s="488"/>
      <c r="AJ73" s="488"/>
      <c r="AK73" s="488"/>
      <c r="AL73" s="488"/>
      <c r="AM73" s="488"/>
      <c r="AN73" s="488"/>
      <c r="AO73" s="488"/>
      <c r="AP73" s="488"/>
      <c r="AQ73" s="488"/>
      <c r="AR73" s="488"/>
      <c r="AS73" s="488"/>
      <c r="AT73" s="488"/>
      <c r="AU73" s="488"/>
      <c r="AV73" s="488"/>
      <c r="AW73" s="488"/>
      <c r="AX73" s="488"/>
      <c r="AY73" s="488"/>
      <c r="AZ73" s="488"/>
      <c r="BA73" s="488"/>
      <c r="BB73" s="488"/>
      <c r="BC73" s="488"/>
      <c r="BD73" s="488"/>
      <c r="BE73" s="488"/>
      <c r="BF73" s="488"/>
      <c r="BG73" s="488"/>
      <c r="BH73" s="488"/>
      <c r="BI73" s="488"/>
      <c r="BJ73" s="488"/>
      <c r="BK73" s="488"/>
      <c r="BL73" s="488"/>
      <c r="BM73" s="488"/>
      <c r="BN73" s="488"/>
      <c r="BO73" s="488"/>
      <c r="BP73" s="488"/>
      <c r="BQ73" s="488"/>
      <c r="BR73" s="488"/>
      <c r="BS73" s="488"/>
      <c r="BT73" s="488"/>
      <c r="BU73" s="488"/>
      <c r="BV73" s="488"/>
      <c r="BW73" s="488"/>
      <c r="BX73" s="488"/>
      <c r="BY73" s="488"/>
      <c r="BZ73" s="488"/>
      <c r="CA73" s="488"/>
      <c r="CB73" s="488"/>
      <c r="CC73" s="488"/>
      <c r="CD73" s="488"/>
      <c r="CE73" s="488"/>
      <c r="CF73" s="488"/>
      <c r="CG73" s="488"/>
      <c r="CH73" s="488"/>
      <c r="CI73" s="488"/>
      <c r="CJ73" s="488"/>
      <c r="CK73" s="488"/>
      <c r="CL73" s="488"/>
      <c r="CM73" s="488"/>
      <c r="CN73" s="488"/>
      <c r="CO73" s="488"/>
      <c r="CP73" s="488"/>
      <c r="CQ73" s="488"/>
      <c r="CR73" s="488"/>
      <c r="CS73" s="488"/>
      <c r="CT73" s="488"/>
      <c r="CU73" s="488"/>
      <c r="CV73" s="488"/>
    </row>
    <row r="74" spans="1:100" s="556" customFormat="1" x14ac:dyDescent="0.25">
      <c r="A74"/>
      <c r="B74"/>
      <c r="C74"/>
      <c r="D74"/>
      <c r="E74"/>
      <c r="F74"/>
      <c r="G74"/>
      <c r="H74" s="488"/>
      <c r="I74" s="488"/>
      <c r="J74" s="488"/>
      <c r="K74" s="488"/>
      <c r="L74" s="488"/>
      <c r="M74" s="488"/>
      <c r="N74" s="488"/>
      <c r="O74" s="488"/>
      <c r="P74" s="488"/>
      <c r="Q74" s="488"/>
      <c r="R74" s="488"/>
      <c r="S74" s="488"/>
      <c r="T74" s="488"/>
      <c r="U74" s="488"/>
      <c r="V74" s="488"/>
      <c r="W74" s="488"/>
      <c r="X74" s="488"/>
      <c r="Y74" s="488"/>
      <c r="Z74" s="488"/>
      <c r="AA74" s="488"/>
      <c r="AB74" s="488"/>
      <c r="AC74" s="488"/>
      <c r="AD74" s="488"/>
      <c r="AE74" s="488"/>
      <c r="AF74" s="488"/>
      <c r="AG74" s="488"/>
      <c r="AH74" s="488"/>
      <c r="AI74" s="488"/>
      <c r="AJ74" s="488"/>
      <c r="AK74" s="488"/>
      <c r="AL74" s="488"/>
      <c r="AM74" s="488"/>
      <c r="AN74" s="488"/>
      <c r="AO74" s="488"/>
      <c r="AP74" s="488"/>
      <c r="AQ74" s="488"/>
      <c r="AR74" s="488"/>
      <c r="AS74" s="488"/>
      <c r="AT74" s="488"/>
      <c r="AU74" s="488"/>
      <c r="AV74" s="488"/>
      <c r="AW74" s="488"/>
      <c r="AX74" s="488"/>
      <c r="AY74" s="488"/>
      <c r="AZ74" s="488"/>
      <c r="BA74" s="488"/>
      <c r="BB74" s="488"/>
      <c r="BC74" s="488"/>
      <c r="BD74" s="488"/>
      <c r="BE74" s="488"/>
      <c r="BF74" s="488"/>
      <c r="BG74" s="488"/>
      <c r="BH74" s="488"/>
      <c r="BI74" s="488"/>
      <c r="BJ74" s="488"/>
      <c r="BK74" s="488"/>
      <c r="BL74" s="488"/>
      <c r="BM74" s="488"/>
      <c r="BN74" s="488"/>
      <c r="BO74" s="488"/>
      <c r="BP74" s="488"/>
      <c r="BQ74" s="488"/>
      <c r="BR74" s="488"/>
      <c r="BS74" s="488"/>
      <c r="BT74" s="488"/>
      <c r="BU74" s="488"/>
      <c r="BV74" s="488"/>
      <c r="BW74" s="488"/>
      <c r="BX74" s="488"/>
      <c r="BY74" s="488"/>
      <c r="BZ74" s="488"/>
      <c r="CA74" s="488"/>
      <c r="CB74" s="488"/>
      <c r="CC74" s="488"/>
      <c r="CD74" s="488"/>
      <c r="CE74" s="488"/>
      <c r="CF74" s="488"/>
      <c r="CG74" s="488"/>
      <c r="CH74" s="488"/>
      <c r="CI74" s="488"/>
      <c r="CJ74" s="488"/>
      <c r="CK74" s="488"/>
      <c r="CL74" s="488"/>
      <c r="CM74" s="488"/>
      <c r="CN74" s="488"/>
      <c r="CO74" s="488"/>
      <c r="CP74" s="488"/>
      <c r="CQ74" s="488"/>
      <c r="CR74" s="488"/>
      <c r="CS74" s="488"/>
      <c r="CT74" s="488"/>
      <c r="CU74" s="488"/>
      <c r="CV74" s="488"/>
    </row>
    <row r="75" spans="1:100" s="556" customFormat="1" x14ac:dyDescent="0.25">
      <c r="A75"/>
      <c r="B75"/>
      <c r="C75"/>
      <c r="D75"/>
      <c r="E75"/>
      <c r="F75"/>
      <c r="G75"/>
      <c r="H75" s="488"/>
      <c r="I75" s="488"/>
      <c r="J75" s="488"/>
      <c r="K75" s="488"/>
      <c r="L75" s="488"/>
      <c r="M75" s="488"/>
      <c r="N75" s="488"/>
      <c r="O75" s="488"/>
      <c r="P75" s="488"/>
      <c r="Q75" s="488"/>
      <c r="R75" s="488"/>
      <c r="S75" s="488"/>
      <c r="T75" s="488"/>
      <c r="U75" s="488"/>
      <c r="V75" s="488"/>
      <c r="W75" s="488"/>
      <c r="X75" s="488"/>
      <c r="Y75" s="488"/>
      <c r="Z75" s="488"/>
      <c r="AA75" s="488"/>
      <c r="AB75" s="488"/>
      <c r="AC75" s="488"/>
      <c r="AD75" s="488"/>
      <c r="AE75" s="488"/>
      <c r="AF75" s="488"/>
      <c r="AG75" s="488"/>
      <c r="AH75" s="488"/>
      <c r="AI75" s="488"/>
      <c r="AJ75" s="488"/>
      <c r="AK75" s="488"/>
      <c r="AL75" s="488"/>
      <c r="AM75" s="488"/>
      <c r="AN75" s="488"/>
      <c r="AO75" s="488"/>
      <c r="AP75" s="488"/>
      <c r="AQ75" s="488"/>
      <c r="AR75" s="488"/>
      <c r="AS75" s="488"/>
      <c r="AT75" s="488"/>
      <c r="AU75" s="488"/>
      <c r="AV75" s="488"/>
      <c r="AW75" s="488"/>
      <c r="AX75" s="488"/>
      <c r="AY75" s="488"/>
      <c r="AZ75" s="488"/>
      <c r="BA75" s="488"/>
      <c r="BB75" s="488"/>
      <c r="BC75" s="488"/>
      <c r="BD75" s="488"/>
      <c r="BE75" s="488"/>
      <c r="BF75" s="488"/>
      <c r="BG75" s="488"/>
      <c r="BH75" s="488"/>
      <c r="BI75" s="488"/>
      <c r="BJ75" s="488"/>
      <c r="BK75" s="488"/>
      <c r="BL75" s="488"/>
      <c r="BM75" s="488"/>
      <c r="BN75" s="488"/>
      <c r="BO75" s="488"/>
      <c r="BP75" s="488"/>
      <c r="BQ75" s="488"/>
      <c r="BR75" s="488"/>
      <c r="BS75" s="488"/>
      <c r="BT75" s="488"/>
      <c r="BU75" s="488"/>
      <c r="BV75" s="488"/>
      <c r="BW75" s="488"/>
      <c r="BX75" s="488"/>
      <c r="BY75" s="488"/>
      <c r="BZ75" s="488"/>
      <c r="CA75" s="488"/>
      <c r="CB75" s="488"/>
      <c r="CC75" s="488"/>
      <c r="CD75" s="488"/>
      <c r="CE75" s="488"/>
      <c r="CF75" s="488"/>
      <c r="CG75" s="488"/>
      <c r="CH75" s="488"/>
      <c r="CI75" s="488"/>
      <c r="CJ75" s="488"/>
      <c r="CK75" s="488"/>
      <c r="CL75" s="488"/>
      <c r="CM75" s="488"/>
      <c r="CN75" s="488"/>
      <c r="CO75" s="488"/>
      <c r="CP75" s="488"/>
      <c r="CQ75" s="488"/>
      <c r="CR75" s="488"/>
      <c r="CS75" s="488"/>
      <c r="CT75" s="488"/>
      <c r="CU75" s="488"/>
      <c r="CV75" s="488"/>
    </row>
    <row r="76" spans="1:100" s="556" customFormat="1" x14ac:dyDescent="0.25">
      <c r="A76"/>
      <c r="B76"/>
      <c r="C76"/>
      <c r="D76"/>
      <c r="E76"/>
      <c r="F76"/>
      <c r="G76"/>
      <c r="H76" s="488"/>
      <c r="I76" s="488"/>
      <c r="J76" s="488"/>
      <c r="K76" s="488"/>
      <c r="L76" s="488"/>
      <c r="M76" s="488"/>
      <c r="N76" s="488"/>
      <c r="O76" s="488"/>
      <c r="P76" s="488"/>
      <c r="Q76" s="488"/>
      <c r="R76" s="488"/>
      <c r="S76" s="488"/>
      <c r="T76" s="488"/>
      <c r="U76" s="488"/>
      <c r="V76" s="488"/>
      <c r="W76" s="488"/>
      <c r="X76" s="488"/>
      <c r="Y76" s="488"/>
      <c r="Z76" s="488"/>
      <c r="AA76" s="488"/>
      <c r="AB76" s="488"/>
      <c r="AC76" s="488"/>
      <c r="AD76" s="488"/>
      <c r="AE76" s="488"/>
      <c r="AF76" s="488"/>
      <c r="AG76" s="488"/>
      <c r="AH76" s="488"/>
      <c r="AI76" s="488"/>
      <c r="AJ76" s="488"/>
      <c r="AK76" s="488"/>
      <c r="AL76" s="488"/>
      <c r="AM76" s="488"/>
      <c r="AN76" s="488"/>
      <c r="AO76" s="488"/>
      <c r="AP76" s="488"/>
      <c r="AQ76" s="488"/>
      <c r="AR76" s="488"/>
      <c r="AS76" s="488"/>
      <c r="AT76" s="488"/>
      <c r="AU76" s="488"/>
      <c r="AV76" s="488"/>
      <c r="AW76" s="488"/>
      <c r="AX76" s="488"/>
      <c r="AY76" s="488"/>
      <c r="AZ76" s="488"/>
      <c r="BA76" s="488"/>
      <c r="BB76" s="488"/>
      <c r="BC76" s="488"/>
      <c r="BD76" s="488"/>
      <c r="BE76" s="488"/>
      <c r="BF76" s="488"/>
      <c r="BG76" s="488"/>
      <c r="BH76" s="488"/>
      <c r="BI76" s="488"/>
      <c r="BJ76" s="488"/>
      <c r="BK76" s="488"/>
      <c r="BL76" s="488"/>
      <c r="BM76" s="488"/>
      <c r="BN76" s="488"/>
      <c r="BO76" s="488"/>
      <c r="BP76" s="488"/>
      <c r="BQ76" s="488"/>
      <c r="BR76" s="488"/>
      <c r="BS76" s="488"/>
      <c r="BT76" s="488"/>
      <c r="BU76" s="488"/>
      <c r="BV76" s="488"/>
      <c r="BW76" s="488"/>
      <c r="BX76" s="488"/>
      <c r="BY76" s="488"/>
      <c r="BZ76" s="488"/>
      <c r="CA76" s="488"/>
      <c r="CB76" s="488"/>
      <c r="CC76" s="488"/>
      <c r="CD76" s="488"/>
      <c r="CE76" s="488"/>
      <c r="CF76" s="488"/>
      <c r="CG76" s="488"/>
      <c r="CH76" s="488"/>
      <c r="CI76" s="488"/>
      <c r="CJ76" s="488"/>
      <c r="CK76" s="488"/>
      <c r="CL76" s="488"/>
      <c r="CM76" s="488"/>
      <c r="CN76" s="488"/>
      <c r="CO76" s="488"/>
      <c r="CP76" s="488"/>
      <c r="CQ76" s="488"/>
      <c r="CR76" s="488"/>
      <c r="CS76" s="488"/>
      <c r="CT76" s="488"/>
      <c r="CU76" s="488"/>
      <c r="CV76" s="488"/>
    </row>
    <row r="77" spans="1:100" s="556" customFormat="1" x14ac:dyDescent="0.25">
      <c r="A77"/>
      <c r="B77"/>
      <c r="C77"/>
      <c r="D77"/>
      <c r="E77"/>
      <c r="F77"/>
      <c r="G77"/>
      <c r="H77" s="488"/>
      <c r="I77" s="488"/>
      <c r="J77" s="488"/>
      <c r="K77" s="488"/>
      <c r="L77" s="488"/>
      <c r="M77" s="488"/>
      <c r="N77" s="488"/>
      <c r="O77" s="488"/>
      <c r="P77" s="488"/>
      <c r="Q77" s="488"/>
      <c r="R77" s="488"/>
      <c r="S77" s="488"/>
      <c r="T77" s="488"/>
      <c r="U77" s="488"/>
      <c r="V77" s="488"/>
      <c r="W77" s="488"/>
      <c r="X77" s="488"/>
      <c r="Y77" s="488"/>
      <c r="Z77" s="488"/>
      <c r="AA77" s="488"/>
      <c r="AB77" s="488"/>
      <c r="AC77" s="488"/>
      <c r="AD77" s="488"/>
      <c r="AE77" s="488"/>
      <c r="AF77" s="488"/>
      <c r="AG77" s="488"/>
      <c r="AH77" s="488"/>
      <c r="AI77" s="488"/>
      <c r="AJ77" s="488"/>
      <c r="AK77" s="488"/>
      <c r="AL77" s="488"/>
      <c r="AM77" s="488"/>
      <c r="AN77" s="488"/>
      <c r="AO77" s="488"/>
      <c r="AP77" s="488"/>
      <c r="AQ77" s="488"/>
      <c r="AR77" s="488"/>
      <c r="AS77" s="488"/>
      <c r="AT77" s="488"/>
      <c r="AU77" s="488"/>
      <c r="AV77" s="488"/>
      <c r="AW77" s="488"/>
      <c r="AX77" s="488"/>
      <c r="AY77" s="488"/>
      <c r="AZ77" s="488"/>
      <c r="BA77" s="488"/>
      <c r="BB77" s="488"/>
      <c r="BC77" s="488"/>
      <c r="BD77" s="488"/>
      <c r="BE77" s="488"/>
      <c r="BF77" s="488"/>
      <c r="BG77" s="488"/>
      <c r="BH77" s="488"/>
      <c r="BI77" s="488"/>
      <c r="BJ77" s="488"/>
      <c r="BK77" s="488"/>
      <c r="BL77" s="488"/>
      <c r="BM77" s="488"/>
      <c r="BN77" s="488"/>
      <c r="BO77" s="488"/>
      <c r="BP77" s="488"/>
      <c r="BQ77" s="488"/>
      <c r="BR77" s="488"/>
      <c r="BS77" s="488"/>
      <c r="BT77" s="488"/>
      <c r="BU77" s="488"/>
      <c r="BV77" s="488"/>
      <c r="BW77" s="488"/>
      <c r="BX77" s="488"/>
      <c r="BY77" s="488"/>
      <c r="BZ77" s="488"/>
      <c r="CA77" s="488"/>
      <c r="CB77" s="488"/>
      <c r="CC77" s="488"/>
      <c r="CD77" s="488"/>
      <c r="CE77" s="488"/>
      <c r="CF77" s="488"/>
      <c r="CG77" s="488"/>
      <c r="CH77" s="488"/>
      <c r="CI77" s="488"/>
      <c r="CJ77" s="488"/>
      <c r="CK77" s="488"/>
      <c r="CL77" s="488"/>
      <c r="CM77" s="488"/>
      <c r="CN77" s="488"/>
      <c r="CO77" s="488"/>
      <c r="CP77" s="488"/>
      <c r="CQ77" s="488"/>
      <c r="CR77" s="488"/>
      <c r="CS77" s="488"/>
      <c r="CT77" s="488"/>
      <c r="CU77" s="488"/>
      <c r="CV77" s="488"/>
    </row>
    <row r="78" spans="1:100" s="556" customFormat="1" x14ac:dyDescent="0.25">
      <c r="A78"/>
      <c r="B78"/>
      <c r="C78"/>
      <c r="D78"/>
      <c r="E78"/>
      <c r="F78"/>
      <c r="G78"/>
      <c r="H78" s="488"/>
      <c r="I78" s="488"/>
      <c r="J78" s="488"/>
      <c r="K78" s="488"/>
      <c r="L78" s="488"/>
      <c r="M78" s="488"/>
      <c r="N78" s="488"/>
      <c r="O78" s="488"/>
      <c r="P78" s="488"/>
      <c r="Q78" s="488"/>
      <c r="R78" s="488"/>
      <c r="S78" s="488"/>
      <c r="T78" s="488"/>
      <c r="U78" s="488"/>
      <c r="V78" s="488"/>
      <c r="W78" s="488"/>
      <c r="X78" s="488"/>
      <c r="Y78" s="488"/>
      <c r="Z78" s="488"/>
      <c r="AA78" s="488"/>
      <c r="AB78" s="488"/>
      <c r="AC78" s="488"/>
      <c r="AD78" s="488"/>
      <c r="AE78" s="488"/>
      <c r="AF78" s="488"/>
      <c r="AG78" s="488"/>
      <c r="AH78" s="488"/>
      <c r="AI78" s="488"/>
      <c r="AJ78" s="488"/>
      <c r="AK78" s="488"/>
      <c r="AL78" s="488"/>
      <c r="AM78" s="488"/>
      <c r="AN78" s="488"/>
      <c r="AO78" s="488"/>
      <c r="AP78" s="488"/>
      <c r="AQ78" s="488"/>
      <c r="AR78" s="488"/>
      <c r="AS78" s="488"/>
      <c r="AT78" s="488"/>
      <c r="AU78" s="488"/>
      <c r="AV78" s="488"/>
      <c r="AW78" s="488"/>
      <c r="AX78" s="488"/>
      <c r="AY78" s="488"/>
      <c r="AZ78" s="488"/>
      <c r="BA78" s="488"/>
      <c r="BB78" s="488"/>
      <c r="BC78" s="488"/>
      <c r="BD78" s="488"/>
      <c r="BE78" s="488"/>
      <c r="BF78" s="488"/>
      <c r="BG78" s="488"/>
      <c r="BH78" s="488"/>
      <c r="BI78" s="488"/>
      <c r="BJ78" s="488"/>
      <c r="BK78" s="488"/>
      <c r="BL78" s="488"/>
      <c r="BM78" s="488"/>
      <c r="BN78" s="488"/>
      <c r="BO78" s="488"/>
      <c r="BP78" s="488"/>
      <c r="BQ78" s="488"/>
      <c r="BR78" s="488"/>
      <c r="BS78" s="488"/>
      <c r="BT78" s="488"/>
      <c r="BU78" s="488"/>
      <c r="BV78" s="488"/>
      <c r="BW78" s="488"/>
      <c r="BX78" s="488"/>
      <c r="BY78" s="488"/>
      <c r="BZ78" s="488"/>
      <c r="CA78" s="488"/>
      <c r="CB78" s="488"/>
      <c r="CC78" s="488"/>
      <c r="CD78" s="488"/>
      <c r="CE78" s="488"/>
      <c r="CF78" s="488"/>
      <c r="CG78" s="488"/>
      <c r="CH78" s="488"/>
      <c r="CI78" s="488"/>
      <c r="CJ78" s="488"/>
      <c r="CK78" s="488"/>
      <c r="CL78" s="488"/>
      <c r="CM78" s="488"/>
      <c r="CN78" s="488"/>
      <c r="CO78" s="488"/>
      <c r="CP78" s="488"/>
      <c r="CQ78" s="488"/>
      <c r="CR78" s="488"/>
      <c r="CS78" s="488"/>
      <c r="CT78" s="488"/>
      <c r="CU78" s="488"/>
      <c r="CV78" s="488"/>
    </row>
    <row r="79" spans="1:100" s="556" customFormat="1" x14ac:dyDescent="0.25">
      <c r="A79"/>
      <c r="B79"/>
      <c r="C79"/>
      <c r="D79"/>
      <c r="E79"/>
      <c r="F79"/>
      <c r="G79"/>
      <c r="H79" s="488"/>
      <c r="I79" s="488"/>
      <c r="J79" s="488"/>
      <c r="K79" s="488"/>
      <c r="L79" s="488"/>
      <c r="M79" s="488"/>
      <c r="N79" s="488"/>
      <c r="O79" s="488"/>
      <c r="P79" s="488"/>
      <c r="Q79" s="488"/>
      <c r="R79" s="488"/>
      <c r="S79" s="488"/>
      <c r="T79" s="488"/>
      <c r="U79" s="488"/>
      <c r="V79" s="488"/>
      <c r="W79" s="488"/>
      <c r="X79" s="488"/>
      <c r="Y79" s="488"/>
      <c r="Z79" s="488"/>
      <c r="AA79" s="488"/>
      <c r="AB79" s="488"/>
      <c r="AC79" s="488"/>
      <c r="AD79" s="488"/>
      <c r="AE79" s="488"/>
      <c r="AF79" s="488"/>
      <c r="AG79" s="488"/>
      <c r="AH79" s="488"/>
      <c r="AI79" s="488"/>
      <c r="AJ79" s="488"/>
      <c r="AK79" s="488"/>
      <c r="AL79" s="488"/>
      <c r="AM79" s="488"/>
      <c r="AN79" s="488"/>
      <c r="AO79" s="488"/>
      <c r="AP79" s="488"/>
      <c r="AQ79" s="488"/>
      <c r="AR79" s="488"/>
      <c r="AS79" s="488"/>
      <c r="AT79" s="488"/>
      <c r="AU79" s="488"/>
      <c r="AV79" s="488"/>
      <c r="AW79" s="488"/>
      <c r="AX79" s="488"/>
      <c r="AY79" s="488"/>
      <c r="AZ79" s="488"/>
      <c r="BA79" s="488"/>
      <c r="BB79" s="488"/>
      <c r="BC79" s="488"/>
      <c r="BD79" s="488"/>
      <c r="BE79" s="488"/>
      <c r="BF79" s="488"/>
      <c r="BG79" s="488"/>
      <c r="BH79" s="488"/>
      <c r="BI79" s="488"/>
      <c r="BJ79" s="488"/>
      <c r="BK79" s="488"/>
      <c r="BL79" s="488"/>
      <c r="BM79" s="488"/>
      <c r="BN79" s="488"/>
      <c r="BO79" s="488"/>
      <c r="BP79" s="488"/>
      <c r="BQ79" s="488"/>
      <c r="BR79" s="488"/>
      <c r="BS79" s="488"/>
      <c r="BT79" s="488"/>
      <c r="BU79" s="488"/>
      <c r="BV79" s="488"/>
      <c r="BW79" s="488"/>
      <c r="BX79" s="488"/>
      <c r="BY79" s="488"/>
      <c r="BZ79" s="488"/>
      <c r="CA79" s="488"/>
      <c r="CB79" s="488"/>
      <c r="CC79" s="488"/>
      <c r="CD79" s="488"/>
      <c r="CE79" s="488"/>
      <c r="CF79" s="488"/>
      <c r="CG79" s="488"/>
      <c r="CH79" s="488"/>
      <c r="CI79" s="488"/>
      <c r="CJ79" s="488"/>
      <c r="CK79" s="488"/>
      <c r="CL79" s="488"/>
      <c r="CM79" s="488"/>
      <c r="CN79" s="488"/>
      <c r="CO79" s="488"/>
      <c r="CP79" s="488"/>
      <c r="CQ79" s="488"/>
      <c r="CR79" s="488"/>
      <c r="CS79" s="488"/>
      <c r="CT79" s="488"/>
      <c r="CU79" s="488"/>
      <c r="CV79" s="488"/>
    </row>
    <row r="80" spans="1:100" s="556" customFormat="1" x14ac:dyDescent="0.25">
      <c r="A80"/>
      <c r="B80"/>
      <c r="C80"/>
      <c r="D80"/>
      <c r="E80"/>
      <c r="F80"/>
      <c r="G80"/>
      <c r="H80" s="488"/>
      <c r="I80" s="488"/>
      <c r="J80" s="488"/>
      <c r="K80" s="488"/>
      <c r="L80" s="488"/>
      <c r="M80" s="488"/>
      <c r="N80" s="488"/>
      <c r="O80" s="488"/>
      <c r="P80" s="488"/>
      <c r="Q80" s="488"/>
      <c r="R80" s="488"/>
      <c r="S80" s="488"/>
      <c r="T80" s="488"/>
      <c r="U80" s="488"/>
      <c r="V80" s="488"/>
      <c r="W80" s="488"/>
      <c r="X80" s="488"/>
      <c r="Y80" s="488"/>
      <c r="Z80" s="488"/>
      <c r="AA80" s="488"/>
      <c r="AB80" s="488"/>
      <c r="AC80" s="488"/>
      <c r="AD80" s="488"/>
      <c r="AE80" s="488"/>
      <c r="AF80" s="488"/>
      <c r="AG80" s="488"/>
      <c r="AH80" s="488"/>
      <c r="AI80" s="488"/>
      <c r="AJ80" s="488"/>
      <c r="AK80" s="488"/>
      <c r="AL80" s="488"/>
      <c r="AM80" s="488"/>
      <c r="AN80" s="488"/>
      <c r="AO80" s="488"/>
      <c r="AP80" s="488"/>
      <c r="AQ80" s="488"/>
      <c r="AR80" s="488"/>
      <c r="AS80" s="488"/>
      <c r="AT80" s="488"/>
      <c r="AU80" s="488"/>
      <c r="AV80" s="488"/>
      <c r="AW80" s="488"/>
      <c r="AX80" s="488"/>
      <c r="AY80" s="488"/>
      <c r="AZ80" s="488"/>
      <c r="BA80" s="488"/>
      <c r="BB80" s="488"/>
      <c r="BC80" s="488"/>
      <c r="BD80" s="488"/>
      <c r="BE80" s="488"/>
      <c r="BF80" s="488"/>
      <c r="BG80" s="488"/>
      <c r="BH80" s="488"/>
      <c r="BI80" s="488"/>
      <c r="BJ80" s="488"/>
      <c r="BK80" s="488"/>
      <c r="BL80" s="488"/>
      <c r="BM80" s="488"/>
      <c r="BN80" s="488"/>
      <c r="BO80" s="488"/>
      <c r="BP80" s="488"/>
      <c r="BQ80" s="488"/>
      <c r="BR80" s="488"/>
      <c r="BS80" s="488"/>
      <c r="BT80" s="488"/>
      <c r="BU80" s="488"/>
      <c r="BV80" s="488"/>
      <c r="BW80" s="488"/>
      <c r="BX80" s="488"/>
      <c r="BY80" s="488"/>
      <c r="BZ80" s="488"/>
      <c r="CA80" s="488"/>
      <c r="CB80" s="488"/>
      <c r="CC80" s="488"/>
      <c r="CD80" s="488"/>
      <c r="CE80" s="488"/>
      <c r="CF80" s="488"/>
      <c r="CG80" s="488"/>
      <c r="CH80" s="488"/>
      <c r="CI80" s="488"/>
      <c r="CJ80" s="488"/>
      <c r="CK80" s="488"/>
      <c r="CL80" s="488"/>
      <c r="CM80" s="488"/>
      <c r="CN80" s="488"/>
      <c r="CO80" s="488"/>
      <c r="CP80" s="488"/>
      <c r="CQ80" s="488"/>
      <c r="CR80" s="488"/>
      <c r="CS80" s="488"/>
      <c r="CT80" s="488"/>
      <c r="CU80" s="488"/>
      <c r="CV80" s="488"/>
    </row>
    <row r="81" spans="1:100" s="556" customFormat="1" x14ac:dyDescent="0.25">
      <c r="A81"/>
      <c r="B81"/>
      <c r="C81"/>
      <c r="D81"/>
      <c r="E81"/>
      <c r="F81"/>
      <c r="G81"/>
      <c r="H81" s="488"/>
      <c r="I81" s="488"/>
      <c r="J81" s="488"/>
      <c r="K81" s="488"/>
      <c r="L81" s="488"/>
      <c r="M81" s="488"/>
      <c r="N81" s="488"/>
      <c r="O81" s="488"/>
      <c r="P81" s="488"/>
      <c r="Q81" s="488"/>
      <c r="R81" s="488"/>
      <c r="S81" s="488"/>
      <c r="T81" s="488"/>
      <c r="U81" s="488"/>
      <c r="V81" s="488"/>
      <c r="W81" s="488"/>
      <c r="X81" s="488"/>
      <c r="Y81" s="488"/>
      <c r="Z81" s="488"/>
      <c r="AA81" s="488"/>
      <c r="AB81" s="488"/>
      <c r="AC81" s="488"/>
      <c r="AD81" s="488"/>
      <c r="AE81" s="488"/>
      <c r="AF81" s="488"/>
      <c r="AG81" s="488"/>
      <c r="AH81" s="488"/>
      <c r="AI81" s="488"/>
      <c r="AJ81" s="488"/>
      <c r="AK81" s="488"/>
      <c r="AL81" s="488"/>
      <c r="AM81" s="488"/>
      <c r="AN81" s="488"/>
      <c r="AO81" s="488"/>
      <c r="AP81" s="488"/>
      <c r="AQ81" s="488"/>
      <c r="AR81" s="488"/>
      <c r="AS81" s="488"/>
      <c r="AT81" s="488"/>
      <c r="AU81" s="488"/>
      <c r="AV81" s="488"/>
      <c r="AW81" s="488"/>
      <c r="AX81" s="488"/>
      <c r="AY81" s="488"/>
      <c r="AZ81" s="488"/>
      <c r="BA81" s="488"/>
      <c r="BB81" s="488"/>
      <c r="BC81" s="488"/>
      <c r="BD81" s="488"/>
      <c r="BE81" s="488"/>
      <c r="BF81" s="488"/>
      <c r="BG81" s="488"/>
      <c r="BH81" s="488"/>
      <c r="BI81" s="488"/>
      <c r="BJ81" s="488"/>
      <c r="BK81" s="488"/>
      <c r="BL81" s="488"/>
      <c r="BM81" s="488"/>
      <c r="BN81" s="488"/>
      <c r="BO81" s="488"/>
      <c r="BP81" s="488"/>
      <c r="BQ81" s="488"/>
      <c r="BR81" s="488"/>
      <c r="BS81" s="488"/>
      <c r="BT81" s="488"/>
      <c r="BU81" s="488"/>
      <c r="BV81" s="488"/>
      <c r="BW81" s="488"/>
      <c r="BX81" s="488"/>
      <c r="BY81" s="488"/>
      <c r="BZ81" s="488"/>
      <c r="CA81" s="488"/>
      <c r="CB81" s="488"/>
      <c r="CC81" s="488"/>
      <c r="CD81" s="488"/>
      <c r="CE81" s="488"/>
      <c r="CF81" s="488"/>
      <c r="CG81" s="488"/>
      <c r="CH81" s="488"/>
      <c r="CI81" s="488"/>
      <c r="CJ81" s="488"/>
      <c r="CK81" s="488"/>
      <c r="CL81" s="488"/>
      <c r="CM81" s="488"/>
      <c r="CN81" s="488"/>
      <c r="CO81" s="488"/>
      <c r="CP81" s="488"/>
      <c r="CQ81" s="488"/>
      <c r="CR81" s="488"/>
      <c r="CS81" s="488"/>
      <c r="CT81" s="488"/>
      <c r="CU81" s="488"/>
      <c r="CV81" s="488"/>
    </row>
    <row r="82" spans="1:100" s="556" customFormat="1" x14ac:dyDescent="0.25">
      <c r="A82"/>
      <c r="B82"/>
      <c r="C82"/>
      <c r="D82"/>
      <c r="E82"/>
      <c r="F82"/>
      <c r="G82"/>
      <c r="H82" s="488"/>
      <c r="I82" s="488"/>
      <c r="J82" s="488"/>
      <c r="K82" s="488"/>
      <c r="L82" s="488"/>
      <c r="M82" s="488"/>
      <c r="N82" s="488"/>
      <c r="O82" s="488"/>
      <c r="P82" s="488"/>
      <c r="Q82" s="488"/>
      <c r="R82" s="488"/>
      <c r="S82" s="488"/>
      <c r="T82" s="488"/>
      <c r="U82" s="488"/>
      <c r="V82" s="488"/>
      <c r="W82" s="488"/>
      <c r="X82" s="488"/>
      <c r="Y82" s="488"/>
      <c r="Z82" s="488"/>
      <c r="AA82" s="488"/>
      <c r="AB82" s="488"/>
      <c r="AC82" s="488"/>
      <c r="AD82" s="488"/>
      <c r="AE82" s="488"/>
      <c r="AF82" s="488"/>
      <c r="AG82" s="488"/>
      <c r="AH82" s="488"/>
      <c r="AI82" s="488"/>
      <c r="AJ82" s="488"/>
      <c r="AK82" s="488"/>
      <c r="AL82" s="488"/>
      <c r="AM82" s="488"/>
      <c r="AN82" s="488"/>
      <c r="AO82" s="488"/>
      <c r="AP82" s="488"/>
      <c r="AQ82" s="488"/>
      <c r="AR82" s="488"/>
      <c r="AS82" s="488"/>
      <c r="AT82" s="488"/>
      <c r="AU82" s="488"/>
      <c r="AV82" s="488"/>
      <c r="AW82" s="488"/>
      <c r="AX82" s="488"/>
      <c r="AY82" s="488"/>
      <c r="AZ82" s="488"/>
      <c r="BA82" s="488"/>
      <c r="BB82" s="488"/>
      <c r="BC82" s="488"/>
      <c r="BD82" s="488"/>
      <c r="BE82" s="488"/>
      <c r="BF82" s="488"/>
      <c r="BG82" s="488"/>
      <c r="BH82" s="488"/>
      <c r="BI82" s="488"/>
      <c r="BJ82" s="488"/>
      <c r="BK82" s="488"/>
      <c r="BL82" s="488"/>
      <c r="BM82" s="488"/>
      <c r="BN82" s="488"/>
      <c r="BO82" s="488"/>
      <c r="BP82" s="488"/>
      <c r="BQ82" s="488"/>
      <c r="BR82" s="488"/>
      <c r="BS82" s="488"/>
      <c r="BT82" s="488"/>
      <c r="BU82" s="488"/>
      <c r="BV82" s="488"/>
      <c r="BW82" s="488"/>
      <c r="BX82" s="488"/>
      <c r="BY82" s="488"/>
      <c r="BZ82" s="488"/>
      <c r="CA82" s="488"/>
      <c r="CB82" s="488"/>
      <c r="CC82" s="488"/>
      <c r="CD82" s="488"/>
      <c r="CE82" s="488"/>
      <c r="CF82" s="488"/>
      <c r="CG82" s="488"/>
      <c r="CH82" s="488"/>
      <c r="CI82" s="488"/>
      <c r="CJ82" s="488"/>
      <c r="CK82" s="488"/>
      <c r="CL82" s="488"/>
      <c r="CM82" s="488"/>
      <c r="CN82" s="488"/>
      <c r="CO82" s="488"/>
      <c r="CP82" s="488"/>
      <c r="CQ82" s="488"/>
      <c r="CR82" s="488"/>
      <c r="CS82" s="488"/>
      <c r="CT82" s="488"/>
      <c r="CU82" s="488"/>
      <c r="CV82" s="488"/>
    </row>
    <row r="83" spans="1:100" s="556" customFormat="1" x14ac:dyDescent="0.25">
      <c r="A83"/>
      <c r="B83"/>
      <c r="C83"/>
      <c r="D83"/>
      <c r="E83"/>
      <c r="F83"/>
      <c r="G83"/>
      <c r="H83" s="488"/>
      <c r="I83" s="488"/>
      <c r="J83" s="488"/>
      <c r="K83" s="488"/>
      <c r="L83" s="488"/>
      <c r="M83" s="488"/>
      <c r="N83" s="488"/>
      <c r="O83" s="488"/>
      <c r="P83" s="488"/>
      <c r="Q83" s="488"/>
      <c r="R83" s="488"/>
      <c r="S83" s="488"/>
      <c r="T83" s="488"/>
      <c r="U83" s="488"/>
      <c r="V83" s="488"/>
      <c r="W83" s="488"/>
      <c r="X83" s="488"/>
      <c r="Y83" s="488"/>
      <c r="Z83" s="488"/>
      <c r="AA83" s="488"/>
      <c r="AB83" s="488"/>
      <c r="AC83" s="488"/>
      <c r="AD83" s="488"/>
      <c r="AE83" s="488"/>
      <c r="AF83" s="488"/>
      <c r="AG83" s="488"/>
      <c r="AH83" s="488"/>
      <c r="AI83" s="488"/>
      <c r="AJ83" s="488"/>
      <c r="AK83" s="488"/>
      <c r="AL83" s="488"/>
      <c r="AM83" s="488"/>
      <c r="AN83" s="488"/>
      <c r="AO83" s="488"/>
      <c r="AP83" s="488"/>
      <c r="AQ83" s="488"/>
      <c r="AR83" s="488"/>
      <c r="AS83" s="488"/>
      <c r="AT83" s="488"/>
      <c r="AU83" s="488"/>
      <c r="AV83" s="488"/>
      <c r="AW83" s="488"/>
      <c r="AX83" s="488"/>
      <c r="AY83" s="488"/>
      <c r="AZ83" s="488"/>
      <c r="BA83" s="488"/>
      <c r="BB83" s="488"/>
      <c r="BC83" s="488"/>
      <c r="BD83" s="488"/>
      <c r="BE83" s="488"/>
      <c r="BF83" s="488"/>
      <c r="BG83" s="488"/>
      <c r="BH83" s="488"/>
      <c r="BI83" s="488"/>
      <c r="BJ83" s="488"/>
      <c r="BK83" s="488"/>
      <c r="BL83" s="488"/>
      <c r="BM83" s="488"/>
      <c r="BN83" s="488"/>
      <c r="BO83" s="488"/>
      <c r="BP83" s="488"/>
      <c r="BQ83" s="488"/>
      <c r="BR83" s="488"/>
      <c r="BS83" s="488"/>
      <c r="BT83" s="488"/>
      <c r="BU83" s="488"/>
      <c r="BV83" s="488"/>
      <c r="BW83" s="488"/>
      <c r="BX83" s="488"/>
      <c r="BY83" s="488"/>
      <c r="BZ83" s="488"/>
      <c r="CA83" s="488"/>
      <c r="CB83" s="488"/>
      <c r="CC83" s="488"/>
      <c r="CD83" s="488"/>
      <c r="CE83" s="488"/>
      <c r="CF83" s="488"/>
      <c r="CG83" s="488"/>
      <c r="CH83" s="488"/>
      <c r="CI83" s="488"/>
      <c r="CJ83" s="488"/>
      <c r="CK83" s="488"/>
      <c r="CL83" s="488"/>
      <c r="CM83" s="488"/>
      <c r="CN83" s="488"/>
      <c r="CO83" s="488"/>
      <c r="CP83" s="488"/>
      <c r="CQ83" s="488"/>
      <c r="CR83" s="488"/>
      <c r="CS83" s="488"/>
      <c r="CT83" s="488"/>
      <c r="CU83" s="488"/>
      <c r="CV83" s="488"/>
    </row>
    <row r="84" spans="1:100" s="556" customFormat="1" x14ac:dyDescent="0.25">
      <c r="A84"/>
      <c r="B84"/>
      <c r="C84"/>
      <c r="D84"/>
      <c r="E84"/>
      <c r="F84"/>
      <c r="G84"/>
      <c r="H84" s="488"/>
      <c r="I84" s="488"/>
      <c r="J84" s="488"/>
      <c r="K84" s="488"/>
      <c r="L84" s="488"/>
      <c r="M84" s="488"/>
      <c r="N84" s="488"/>
      <c r="O84" s="488"/>
      <c r="P84" s="488"/>
      <c r="Q84" s="488"/>
      <c r="R84" s="488"/>
      <c r="S84" s="488"/>
      <c r="T84" s="488"/>
      <c r="U84" s="488"/>
      <c r="V84" s="488"/>
      <c r="W84" s="488"/>
      <c r="X84" s="488"/>
      <c r="Y84" s="488"/>
      <c r="Z84" s="488"/>
      <c r="AA84" s="488"/>
      <c r="AB84" s="488"/>
      <c r="AC84" s="488"/>
      <c r="AD84" s="488"/>
      <c r="AE84" s="488"/>
      <c r="AF84" s="488"/>
      <c r="AG84" s="488"/>
      <c r="AH84" s="488"/>
      <c r="AI84" s="488"/>
      <c r="AJ84" s="488"/>
      <c r="AK84" s="488"/>
      <c r="AL84" s="488"/>
      <c r="AM84" s="488"/>
      <c r="AN84" s="488"/>
      <c r="AO84" s="488"/>
      <c r="AP84" s="488"/>
      <c r="AQ84" s="488"/>
      <c r="AR84" s="488"/>
      <c r="AS84" s="488"/>
      <c r="AT84" s="488"/>
      <c r="AU84" s="488"/>
      <c r="AV84" s="488"/>
      <c r="AW84" s="488"/>
      <c r="AX84" s="488"/>
      <c r="AY84" s="488"/>
      <c r="AZ84" s="488"/>
      <c r="BA84" s="488"/>
      <c r="BB84" s="488"/>
      <c r="BC84" s="488"/>
      <c r="BD84" s="488"/>
      <c r="BE84" s="488"/>
      <c r="BF84" s="488"/>
      <c r="BG84" s="488"/>
      <c r="BH84" s="488"/>
      <c r="BI84" s="488"/>
      <c r="BJ84" s="488"/>
      <c r="BK84" s="488"/>
      <c r="BL84" s="488"/>
      <c r="BM84" s="488"/>
      <c r="BN84" s="488"/>
      <c r="BO84" s="488"/>
      <c r="BP84" s="488"/>
      <c r="BQ84" s="488"/>
      <c r="BR84" s="488"/>
      <c r="BS84" s="488"/>
      <c r="BT84" s="488"/>
      <c r="BU84" s="488"/>
      <c r="BV84" s="488"/>
      <c r="BW84" s="488"/>
      <c r="BX84" s="488"/>
      <c r="BY84" s="488"/>
      <c r="BZ84" s="488"/>
      <c r="CA84" s="488"/>
      <c r="CB84" s="488"/>
      <c r="CC84" s="488"/>
      <c r="CD84" s="488"/>
      <c r="CE84" s="488"/>
      <c r="CF84" s="488"/>
      <c r="CG84" s="488"/>
      <c r="CH84" s="488"/>
      <c r="CI84" s="488"/>
      <c r="CJ84" s="488"/>
      <c r="CK84" s="488"/>
      <c r="CL84" s="488"/>
      <c r="CM84" s="488"/>
      <c r="CN84" s="488"/>
      <c r="CO84" s="488"/>
      <c r="CP84" s="488"/>
      <c r="CQ84" s="488"/>
      <c r="CR84" s="488"/>
      <c r="CS84" s="488"/>
      <c r="CT84" s="488"/>
      <c r="CU84" s="488"/>
      <c r="CV84" s="488"/>
    </row>
    <row r="85" spans="1:100" s="556" customFormat="1" x14ac:dyDescent="0.25">
      <c r="A85"/>
      <c r="B85"/>
      <c r="C85"/>
      <c r="D85"/>
      <c r="E85"/>
      <c r="F85"/>
      <c r="G85"/>
      <c r="H85" s="488"/>
      <c r="I85" s="488"/>
      <c r="J85" s="488"/>
      <c r="K85" s="488"/>
      <c r="L85" s="488"/>
      <c r="M85" s="488"/>
      <c r="N85" s="488"/>
      <c r="O85" s="488"/>
      <c r="P85" s="488"/>
      <c r="Q85" s="488"/>
      <c r="R85" s="488"/>
      <c r="S85" s="488"/>
      <c r="T85" s="488"/>
      <c r="U85" s="488"/>
      <c r="V85" s="488"/>
      <c r="W85" s="488"/>
      <c r="X85" s="488"/>
      <c r="Y85" s="488"/>
      <c r="Z85" s="488"/>
      <c r="AA85" s="488"/>
      <c r="AB85" s="488"/>
      <c r="AC85" s="488"/>
      <c r="AD85" s="488"/>
      <c r="AE85" s="488"/>
      <c r="AF85" s="488"/>
      <c r="AG85" s="488"/>
      <c r="AH85" s="488"/>
      <c r="AI85" s="488"/>
      <c r="AJ85" s="488"/>
      <c r="AK85" s="488"/>
      <c r="AL85" s="488"/>
      <c r="AM85" s="488"/>
      <c r="AN85" s="488"/>
      <c r="AO85" s="488"/>
      <c r="AP85" s="488"/>
      <c r="AQ85" s="488"/>
      <c r="AR85" s="488"/>
      <c r="AS85" s="488"/>
      <c r="AT85" s="488"/>
      <c r="AU85" s="488"/>
      <c r="AV85" s="488"/>
      <c r="AW85" s="488"/>
      <c r="AX85" s="488"/>
      <c r="AY85" s="488"/>
      <c r="AZ85" s="488"/>
      <c r="BA85" s="488"/>
      <c r="BB85" s="488"/>
      <c r="BC85" s="488"/>
      <c r="BD85" s="488"/>
      <c r="BE85" s="488"/>
      <c r="BF85" s="488"/>
      <c r="BG85" s="488"/>
      <c r="BH85" s="488"/>
      <c r="BI85" s="488"/>
      <c r="BJ85" s="488"/>
      <c r="BK85" s="488"/>
      <c r="BL85" s="488"/>
      <c r="BM85" s="488"/>
      <c r="BN85" s="488"/>
      <c r="BO85" s="488"/>
      <c r="BP85" s="488"/>
      <c r="BQ85" s="488"/>
      <c r="BR85" s="488"/>
      <c r="BS85" s="488"/>
      <c r="BT85" s="488"/>
      <c r="BU85" s="488"/>
      <c r="BV85" s="488"/>
      <c r="BW85" s="488"/>
      <c r="BX85" s="488"/>
      <c r="BY85" s="488"/>
      <c r="BZ85" s="488"/>
      <c r="CA85" s="488"/>
      <c r="CB85" s="488"/>
      <c r="CC85" s="488"/>
      <c r="CD85" s="488"/>
      <c r="CE85" s="488"/>
      <c r="CF85" s="488"/>
      <c r="CG85" s="488"/>
      <c r="CH85" s="488"/>
      <c r="CI85" s="488"/>
      <c r="CJ85" s="488"/>
      <c r="CK85" s="488"/>
      <c r="CL85" s="488"/>
      <c r="CM85" s="488"/>
      <c r="CN85" s="488"/>
      <c r="CO85" s="488"/>
      <c r="CP85" s="488"/>
      <c r="CQ85" s="488"/>
      <c r="CR85" s="488"/>
      <c r="CS85" s="488"/>
      <c r="CT85" s="488"/>
      <c r="CU85" s="488"/>
      <c r="CV85" s="488"/>
    </row>
    <row r="86" spans="1:100" s="556" customFormat="1" x14ac:dyDescent="0.25">
      <c r="A86"/>
      <c r="B86"/>
      <c r="C86"/>
      <c r="D86"/>
      <c r="E86"/>
      <c r="F86"/>
      <c r="G86"/>
      <c r="H86" s="488"/>
      <c r="I86" s="488"/>
      <c r="J86" s="488"/>
      <c r="K86" s="488"/>
      <c r="L86" s="488"/>
      <c r="M86" s="488"/>
      <c r="N86" s="488"/>
      <c r="O86" s="488"/>
      <c r="P86" s="488"/>
      <c r="Q86" s="488"/>
      <c r="R86" s="488"/>
      <c r="S86" s="488"/>
      <c r="T86" s="488"/>
      <c r="U86" s="488"/>
      <c r="V86" s="488"/>
      <c r="W86" s="488"/>
      <c r="X86" s="488"/>
      <c r="Y86" s="488"/>
      <c r="Z86" s="488"/>
      <c r="AA86" s="488"/>
      <c r="AB86" s="488"/>
      <c r="AC86" s="488"/>
      <c r="AD86" s="488"/>
      <c r="AE86" s="488"/>
      <c r="AF86" s="488"/>
      <c r="AG86" s="488"/>
      <c r="AH86" s="488"/>
      <c r="AI86" s="488"/>
      <c r="AJ86" s="488"/>
      <c r="AK86" s="488"/>
      <c r="AL86" s="488"/>
      <c r="AM86" s="488"/>
      <c r="AN86" s="488"/>
      <c r="AO86" s="488"/>
      <c r="AP86" s="488"/>
      <c r="AQ86" s="488"/>
      <c r="AR86" s="488"/>
      <c r="AS86" s="488"/>
      <c r="AT86" s="488"/>
      <c r="AU86" s="488"/>
      <c r="AV86" s="488"/>
      <c r="AW86" s="488"/>
      <c r="AX86" s="488"/>
      <c r="AY86" s="488"/>
      <c r="AZ86" s="488"/>
      <c r="BA86" s="488"/>
      <c r="BB86" s="488"/>
      <c r="BC86" s="488"/>
      <c r="BD86" s="488"/>
      <c r="BE86" s="488"/>
      <c r="BF86" s="488"/>
      <c r="BG86" s="488"/>
      <c r="BH86" s="488"/>
      <c r="BI86" s="488"/>
      <c r="BJ86" s="488"/>
      <c r="BK86" s="488"/>
      <c r="BL86" s="488"/>
      <c r="BM86" s="488"/>
      <c r="BN86" s="488"/>
      <c r="BO86" s="488"/>
      <c r="BP86" s="488"/>
      <c r="BQ86" s="488"/>
      <c r="BR86" s="488"/>
      <c r="BS86" s="488"/>
      <c r="BT86" s="488"/>
      <c r="BU86" s="488"/>
      <c r="BV86" s="488"/>
      <c r="BW86" s="488"/>
      <c r="BX86" s="488"/>
      <c r="BY86" s="488"/>
      <c r="BZ86" s="488"/>
      <c r="CA86" s="488"/>
      <c r="CB86" s="488"/>
      <c r="CC86" s="488"/>
      <c r="CD86" s="488"/>
      <c r="CE86" s="488"/>
      <c r="CF86" s="488"/>
      <c r="CG86" s="488"/>
      <c r="CH86" s="488"/>
      <c r="CI86" s="488"/>
      <c r="CJ86" s="488"/>
      <c r="CK86" s="488"/>
      <c r="CL86" s="488"/>
      <c r="CM86" s="488"/>
      <c r="CN86" s="488"/>
      <c r="CO86" s="488"/>
      <c r="CP86" s="488"/>
      <c r="CQ86" s="488"/>
      <c r="CR86" s="488"/>
      <c r="CS86" s="488"/>
      <c r="CT86" s="488"/>
      <c r="CU86" s="488"/>
      <c r="CV86" s="488"/>
    </row>
    <row r="87" spans="1:100" s="556" customFormat="1" x14ac:dyDescent="0.25">
      <c r="A87"/>
      <c r="B87"/>
      <c r="C87"/>
      <c r="D87"/>
      <c r="E87"/>
      <c r="F87"/>
      <c r="G87"/>
      <c r="H87" s="488"/>
      <c r="I87" s="488"/>
      <c r="J87" s="488"/>
      <c r="K87" s="488"/>
      <c r="L87" s="488"/>
      <c r="M87" s="488"/>
      <c r="N87" s="488"/>
      <c r="O87" s="488"/>
      <c r="P87" s="488"/>
      <c r="Q87" s="488"/>
      <c r="R87" s="488"/>
      <c r="S87" s="488"/>
      <c r="T87" s="488"/>
      <c r="U87" s="488"/>
      <c r="V87" s="488"/>
      <c r="W87" s="488"/>
      <c r="X87" s="488"/>
      <c r="Y87" s="488"/>
      <c r="Z87" s="488"/>
      <c r="AA87" s="488"/>
      <c r="AB87" s="488"/>
      <c r="AC87" s="488"/>
      <c r="AD87" s="488"/>
      <c r="AE87" s="488"/>
      <c r="AF87" s="488"/>
      <c r="AG87" s="488"/>
      <c r="AH87" s="488"/>
      <c r="AI87" s="488"/>
      <c r="AJ87" s="488"/>
      <c r="AK87" s="488"/>
      <c r="AL87" s="488"/>
      <c r="AM87" s="488"/>
      <c r="AN87" s="488"/>
      <c r="AO87" s="488"/>
      <c r="AP87" s="488"/>
      <c r="AQ87" s="488"/>
      <c r="AR87" s="488"/>
      <c r="AS87" s="488"/>
      <c r="AT87" s="488"/>
      <c r="AU87" s="488"/>
      <c r="AV87" s="488"/>
      <c r="AW87" s="488"/>
      <c r="AX87" s="488"/>
      <c r="AY87" s="488"/>
      <c r="AZ87" s="488"/>
      <c r="BA87" s="488"/>
      <c r="BB87" s="488"/>
      <c r="BC87" s="488"/>
      <c r="BD87" s="488"/>
      <c r="BE87" s="488"/>
      <c r="BF87" s="488"/>
      <c r="BG87" s="488"/>
      <c r="BH87" s="488"/>
      <c r="BI87" s="488"/>
      <c r="BJ87" s="488"/>
      <c r="BK87" s="488"/>
      <c r="BL87" s="488"/>
      <c r="BM87" s="488"/>
      <c r="BN87" s="488"/>
      <c r="BO87" s="488"/>
      <c r="BP87" s="488"/>
      <c r="BQ87" s="488"/>
      <c r="BR87" s="488"/>
      <c r="BS87" s="488"/>
      <c r="BT87" s="488"/>
      <c r="BU87" s="488"/>
      <c r="BV87" s="488"/>
      <c r="BW87" s="488"/>
      <c r="BX87" s="488"/>
      <c r="BY87" s="488"/>
      <c r="BZ87" s="488"/>
      <c r="CA87" s="488"/>
      <c r="CB87" s="488"/>
      <c r="CC87" s="488"/>
      <c r="CD87" s="488"/>
      <c r="CE87" s="488"/>
      <c r="CF87" s="488"/>
      <c r="CG87" s="488"/>
      <c r="CH87" s="488"/>
      <c r="CI87" s="488"/>
      <c r="CJ87" s="488"/>
      <c r="CK87" s="488"/>
      <c r="CL87" s="488"/>
      <c r="CM87" s="488"/>
      <c r="CN87" s="488"/>
      <c r="CO87" s="488"/>
      <c r="CP87" s="488"/>
      <c r="CQ87" s="488"/>
      <c r="CR87" s="488"/>
      <c r="CS87" s="488"/>
      <c r="CT87" s="488"/>
      <c r="CU87" s="488"/>
      <c r="CV87" s="488"/>
    </row>
    <row r="88" spans="1:100" s="556" customFormat="1" x14ac:dyDescent="0.25">
      <c r="A88"/>
      <c r="B88"/>
      <c r="C88"/>
      <c r="D88"/>
      <c r="E88"/>
      <c r="F88"/>
      <c r="G88"/>
      <c r="H88" s="488"/>
      <c r="I88" s="488"/>
      <c r="J88" s="488"/>
      <c r="K88" s="488"/>
      <c r="L88" s="488"/>
      <c r="M88" s="488"/>
      <c r="N88" s="488"/>
      <c r="O88" s="488"/>
      <c r="P88" s="488"/>
      <c r="Q88" s="488"/>
      <c r="R88" s="488"/>
      <c r="S88" s="488"/>
      <c r="T88" s="488"/>
      <c r="U88" s="488"/>
      <c r="V88" s="488"/>
      <c r="W88" s="488"/>
      <c r="X88" s="488"/>
      <c r="Y88" s="488"/>
      <c r="Z88" s="488"/>
      <c r="AA88" s="488"/>
      <c r="AB88" s="488"/>
      <c r="AC88" s="488"/>
      <c r="AD88" s="488"/>
      <c r="AE88" s="488"/>
      <c r="AF88" s="488"/>
      <c r="AG88" s="488"/>
      <c r="AH88" s="488"/>
      <c r="AI88" s="488"/>
      <c r="AJ88" s="488"/>
      <c r="AK88" s="488"/>
      <c r="AL88" s="488"/>
      <c r="AM88" s="488"/>
      <c r="AN88" s="488"/>
      <c r="AO88" s="488"/>
      <c r="AP88" s="488"/>
      <c r="AQ88" s="488"/>
      <c r="AR88" s="488"/>
      <c r="AS88" s="488"/>
      <c r="AT88" s="488"/>
      <c r="AU88" s="488"/>
      <c r="AV88" s="488"/>
      <c r="AW88" s="488"/>
      <c r="AX88" s="488"/>
      <c r="AY88" s="488"/>
      <c r="AZ88" s="488"/>
      <c r="BA88" s="488"/>
      <c r="BB88" s="488"/>
      <c r="BC88" s="488"/>
      <c r="BD88" s="488"/>
      <c r="BE88" s="488"/>
      <c r="BF88" s="488"/>
      <c r="BG88" s="488"/>
      <c r="BH88" s="488"/>
      <c r="BI88" s="488"/>
      <c r="BJ88" s="488"/>
      <c r="BK88" s="488"/>
      <c r="BL88" s="488"/>
      <c r="BM88" s="488"/>
      <c r="BN88" s="488"/>
      <c r="BO88" s="488"/>
      <c r="BP88" s="488"/>
      <c r="BQ88" s="488"/>
      <c r="BR88" s="488"/>
      <c r="BS88" s="488"/>
      <c r="BT88" s="488"/>
      <c r="BU88" s="488"/>
      <c r="BV88" s="488"/>
      <c r="BW88" s="488"/>
      <c r="BX88" s="488"/>
      <c r="BY88" s="488"/>
      <c r="BZ88" s="488"/>
      <c r="CA88" s="488"/>
      <c r="CB88" s="488"/>
      <c r="CC88" s="488"/>
      <c r="CD88" s="488"/>
      <c r="CE88" s="488"/>
      <c r="CF88" s="488"/>
      <c r="CG88" s="488"/>
      <c r="CH88" s="488"/>
      <c r="CI88" s="488"/>
      <c r="CJ88" s="488"/>
      <c r="CK88" s="488"/>
      <c r="CL88" s="488"/>
      <c r="CM88" s="488"/>
      <c r="CN88" s="488"/>
      <c r="CO88" s="488"/>
      <c r="CP88" s="488"/>
      <c r="CQ88" s="488"/>
      <c r="CR88" s="488"/>
      <c r="CS88" s="488"/>
      <c r="CT88" s="488"/>
      <c r="CU88" s="488"/>
      <c r="CV88" s="488"/>
    </row>
    <row r="89" spans="1:100" s="556" customFormat="1" x14ac:dyDescent="0.25">
      <c r="A89"/>
      <c r="B89"/>
      <c r="C89"/>
      <c r="D89"/>
      <c r="E89"/>
      <c r="F89"/>
      <c r="G89"/>
      <c r="H89" s="488"/>
      <c r="I89" s="488"/>
      <c r="J89" s="488"/>
      <c r="K89" s="488"/>
      <c r="L89" s="488"/>
      <c r="M89" s="488"/>
      <c r="N89" s="488"/>
      <c r="O89" s="488"/>
      <c r="P89" s="488"/>
      <c r="Q89" s="488"/>
      <c r="R89" s="488"/>
      <c r="S89" s="488"/>
      <c r="T89" s="488"/>
      <c r="U89" s="488"/>
      <c r="V89" s="488"/>
      <c r="W89" s="488"/>
      <c r="X89" s="488"/>
      <c r="Y89" s="488"/>
      <c r="Z89" s="488"/>
      <c r="AA89" s="488"/>
      <c r="AB89" s="488"/>
      <c r="AC89" s="488"/>
      <c r="AD89" s="488"/>
      <c r="AE89" s="488"/>
      <c r="AF89" s="488"/>
      <c r="AG89" s="488"/>
      <c r="AH89" s="488"/>
      <c r="AI89" s="488"/>
      <c r="AJ89" s="488"/>
      <c r="AK89" s="488"/>
      <c r="AL89" s="488"/>
      <c r="AM89" s="488"/>
      <c r="AN89" s="488"/>
      <c r="AO89" s="488"/>
      <c r="AP89" s="488"/>
      <c r="AQ89" s="488"/>
      <c r="AR89" s="488"/>
      <c r="AS89" s="488"/>
      <c r="AT89" s="488"/>
      <c r="AU89" s="488"/>
      <c r="AV89" s="488"/>
      <c r="AW89" s="488"/>
      <c r="AX89" s="488"/>
      <c r="AY89" s="488"/>
      <c r="AZ89" s="488"/>
      <c r="BA89" s="488"/>
      <c r="BB89" s="488"/>
      <c r="BC89" s="488"/>
      <c r="BD89" s="488"/>
      <c r="BE89" s="488"/>
      <c r="BF89" s="488"/>
      <c r="BG89" s="488"/>
      <c r="BH89" s="488"/>
      <c r="BI89" s="488"/>
      <c r="BJ89" s="488"/>
      <c r="BK89" s="488"/>
      <c r="BL89" s="488"/>
      <c r="BM89" s="488"/>
      <c r="BN89" s="488"/>
      <c r="BO89" s="488"/>
      <c r="BP89" s="488"/>
      <c r="BQ89" s="488"/>
      <c r="BR89" s="488"/>
      <c r="BS89" s="488"/>
      <c r="BT89" s="488"/>
      <c r="BU89" s="488"/>
      <c r="BV89" s="488"/>
      <c r="BW89" s="488"/>
      <c r="BX89" s="488"/>
      <c r="BY89" s="488"/>
      <c r="BZ89" s="488"/>
      <c r="CA89" s="488"/>
      <c r="CB89" s="488"/>
      <c r="CC89" s="488"/>
      <c r="CD89" s="488"/>
      <c r="CE89" s="488"/>
      <c r="CF89" s="488"/>
      <c r="CG89" s="488"/>
      <c r="CH89" s="488"/>
      <c r="CI89" s="488"/>
      <c r="CJ89" s="488"/>
      <c r="CK89" s="488"/>
      <c r="CL89" s="488"/>
      <c r="CM89" s="488"/>
      <c r="CN89" s="488"/>
      <c r="CO89" s="488"/>
      <c r="CP89" s="488"/>
      <c r="CQ89" s="488"/>
      <c r="CR89" s="488"/>
      <c r="CS89" s="488"/>
      <c r="CT89" s="488"/>
      <c r="CU89" s="488"/>
      <c r="CV89" s="488"/>
    </row>
    <row r="90" spans="1:100" s="556" customFormat="1" x14ac:dyDescent="0.25">
      <c r="A90"/>
      <c r="B90"/>
      <c r="C90"/>
      <c r="D90"/>
      <c r="E90"/>
      <c r="F90"/>
      <c r="G90"/>
      <c r="H90" s="488"/>
      <c r="I90" s="488"/>
      <c r="J90" s="488"/>
      <c r="K90" s="488"/>
      <c r="L90" s="488"/>
      <c r="M90" s="488"/>
      <c r="N90" s="488"/>
      <c r="O90" s="488"/>
      <c r="P90" s="488"/>
      <c r="Q90" s="488"/>
      <c r="R90" s="488"/>
      <c r="S90" s="488"/>
      <c r="T90" s="488"/>
      <c r="U90" s="488"/>
      <c r="V90" s="488"/>
      <c r="W90" s="488"/>
      <c r="X90" s="488"/>
      <c r="Y90" s="488"/>
      <c r="Z90" s="488"/>
      <c r="AA90" s="488"/>
      <c r="AB90" s="488"/>
      <c r="AC90" s="488"/>
      <c r="AD90" s="488"/>
      <c r="AE90" s="488"/>
      <c r="AF90" s="488"/>
      <c r="AG90" s="488"/>
      <c r="AH90" s="488"/>
      <c r="AI90" s="488"/>
      <c r="AJ90" s="488"/>
      <c r="AK90" s="488"/>
      <c r="AL90" s="488"/>
      <c r="AM90" s="488"/>
      <c r="AN90" s="488"/>
      <c r="AO90" s="488"/>
      <c r="AP90" s="488"/>
      <c r="AQ90" s="488"/>
      <c r="AR90" s="488"/>
      <c r="AS90" s="488"/>
      <c r="AT90" s="488"/>
      <c r="AU90" s="488"/>
      <c r="AV90" s="488"/>
      <c r="AW90" s="488"/>
      <c r="AX90" s="488"/>
      <c r="AY90" s="488"/>
      <c r="AZ90" s="488"/>
      <c r="BA90" s="488"/>
      <c r="BB90" s="488"/>
      <c r="BC90" s="488"/>
      <c r="BD90" s="488"/>
      <c r="BE90" s="488"/>
      <c r="BF90" s="488"/>
      <c r="BG90" s="488"/>
      <c r="BH90" s="488"/>
      <c r="BI90" s="488"/>
      <c r="BJ90" s="488"/>
      <c r="BK90" s="488"/>
      <c r="BL90" s="488"/>
      <c r="BM90" s="488"/>
      <c r="BN90" s="488"/>
      <c r="BO90" s="488"/>
      <c r="BP90" s="488"/>
      <c r="BQ90" s="488"/>
      <c r="BR90" s="488"/>
      <c r="BS90" s="488"/>
      <c r="BT90" s="488"/>
      <c r="BU90" s="488"/>
      <c r="BV90" s="488"/>
      <c r="BW90" s="488"/>
      <c r="BX90" s="488"/>
      <c r="BY90" s="488"/>
      <c r="BZ90" s="488"/>
      <c r="CA90" s="488"/>
      <c r="CB90" s="488"/>
      <c r="CC90" s="488"/>
      <c r="CD90" s="488"/>
      <c r="CE90" s="488"/>
      <c r="CF90" s="488"/>
      <c r="CG90" s="488"/>
      <c r="CH90" s="488"/>
      <c r="CI90" s="488"/>
      <c r="CJ90" s="488"/>
      <c r="CK90" s="488"/>
      <c r="CL90" s="488"/>
      <c r="CM90" s="488"/>
      <c r="CN90" s="488"/>
      <c r="CO90" s="488"/>
      <c r="CP90" s="488"/>
      <c r="CQ90" s="488"/>
      <c r="CR90" s="488"/>
      <c r="CS90" s="488"/>
      <c r="CT90" s="488"/>
      <c r="CU90" s="488"/>
      <c r="CV90" s="488"/>
    </row>
    <row r="91" spans="1:100" s="556" customFormat="1" x14ac:dyDescent="0.25">
      <c r="A91"/>
      <c r="B91"/>
      <c r="C91"/>
      <c r="D91"/>
      <c r="E91"/>
      <c r="F91"/>
      <c r="G91"/>
      <c r="H91" s="488"/>
      <c r="I91" s="488"/>
      <c r="J91" s="488"/>
      <c r="K91" s="488"/>
      <c r="L91" s="488"/>
      <c r="M91" s="488"/>
      <c r="N91" s="488"/>
      <c r="O91" s="488"/>
      <c r="P91" s="488"/>
      <c r="Q91" s="488"/>
      <c r="R91" s="488"/>
      <c r="S91" s="488"/>
      <c r="T91" s="488"/>
      <c r="U91" s="488"/>
      <c r="V91" s="488"/>
      <c r="W91" s="488"/>
      <c r="X91" s="488"/>
      <c r="Y91" s="488"/>
      <c r="Z91" s="488"/>
      <c r="AA91" s="488"/>
      <c r="AB91" s="488"/>
      <c r="AC91" s="488"/>
      <c r="AD91" s="488"/>
      <c r="AE91" s="488"/>
      <c r="AF91" s="488"/>
      <c r="AG91" s="488"/>
      <c r="AH91" s="488"/>
      <c r="AI91" s="488"/>
      <c r="AJ91" s="488"/>
      <c r="AK91" s="488"/>
      <c r="AL91" s="488"/>
      <c r="AM91" s="488"/>
      <c r="AN91" s="488"/>
      <c r="AO91" s="488"/>
      <c r="AP91" s="488"/>
      <c r="AQ91" s="488"/>
      <c r="AR91" s="488"/>
      <c r="AS91" s="488"/>
      <c r="AT91" s="488"/>
      <c r="AU91" s="488"/>
      <c r="AV91" s="488"/>
      <c r="AW91" s="488"/>
      <c r="AX91" s="488"/>
      <c r="AY91" s="488"/>
      <c r="AZ91" s="488"/>
      <c r="BA91" s="488"/>
      <c r="BB91" s="488"/>
      <c r="BC91" s="488"/>
      <c r="BD91" s="488"/>
      <c r="BE91" s="488"/>
      <c r="BF91" s="488"/>
      <c r="BG91" s="488"/>
      <c r="BH91" s="488"/>
      <c r="BI91" s="488"/>
      <c r="BJ91" s="488"/>
      <c r="BK91" s="488"/>
      <c r="BL91" s="488"/>
      <c r="BM91" s="488"/>
      <c r="BN91" s="488"/>
      <c r="BO91" s="488"/>
      <c r="BP91" s="488"/>
      <c r="BQ91" s="488"/>
      <c r="BR91" s="488"/>
      <c r="BS91" s="488"/>
      <c r="BT91" s="488"/>
      <c r="BU91" s="488"/>
      <c r="BV91" s="488"/>
      <c r="BW91" s="488"/>
      <c r="BX91" s="488"/>
      <c r="BY91" s="488"/>
      <c r="BZ91" s="488"/>
      <c r="CA91" s="488"/>
      <c r="CB91" s="488"/>
      <c r="CC91" s="488"/>
      <c r="CD91" s="488"/>
      <c r="CE91" s="488"/>
      <c r="CF91" s="488"/>
      <c r="CG91" s="488"/>
      <c r="CH91" s="488"/>
      <c r="CI91" s="488"/>
      <c r="CJ91" s="488"/>
      <c r="CK91" s="488"/>
      <c r="CL91" s="488"/>
      <c r="CM91" s="488"/>
      <c r="CN91" s="488"/>
      <c r="CO91" s="488"/>
      <c r="CP91" s="488"/>
      <c r="CQ91" s="488"/>
      <c r="CR91" s="488"/>
      <c r="CS91" s="488"/>
      <c r="CT91" s="488"/>
      <c r="CU91" s="488"/>
      <c r="CV91" s="488"/>
    </row>
    <row r="92" spans="1:100" s="556" customFormat="1" x14ac:dyDescent="0.25">
      <c r="A92"/>
      <c r="B92"/>
      <c r="C92"/>
      <c r="D92"/>
      <c r="E92"/>
      <c r="F92"/>
      <c r="G92"/>
      <c r="H92" s="488"/>
      <c r="I92" s="488"/>
      <c r="J92" s="488"/>
      <c r="K92" s="488"/>
      <c r="L92" s="488"/>
      <c r="M92" s="488"/>
      <c r="N92" s="488"/>
      <c r="O92" s="488"/>
      <c r="P92" s="488"/>
      <c r="Q92" s="488"/>
      <c r="R92" s="488"/>
      <c r="S92" s="488"/>
      <c r="T92" s="488"/>
      <c r="U92" s="488"/>
      <c r="V92" s="488"/>
      <c r="W92" s="488"/>
      <c r="X92" s="488"/>
      <c r="Y92" s="488"/>
      <c r="Z92" s="488"/>
      <c r="AA92" s="488"/>
      <c r="AB92" s="488"/>
      <c r="AC92" s="488"/>
      <c r="AD92" s="488"/>
      <c r="AE92" s="488"/>
      <c r="AF92" s="488"/>
      <c r="AG92" s="488"/>
      <c r="AH92" s="488"/>
      <c r="AI92" s="488"/>
      <c r="AJ92" s="488"/>
      <c r="AK92" s="488"/>
      <c r="AL92" s="488"/>
      <c r="AM92" s="488"/>
      <c r="AN92" s="488"/>
      <c r="AO92" s="488"/>
      <c r="AP92" s="488"/>
      <c r="AQ92" s="488"/>
      <c r="AR92" s="488"/>
      <c r="AS92" s="488"/>
      <c r="AT92" s="488"/>
      <c r="AU92" s="488"/>
      <c r="AV92" s="488"/>
      <c r="AW92" s="488"/>
      <c r="AX92" s="488"/>
      <c r="AY92" s="488"/>
      <c r="AZ92" s="488"/>
      <c r="BA92" s="488"/>
      <c r="BB92" s="488"/>
      <c r="BC92" s="488"/>
      <c r="BD92" s="488"/>
      <c r="BE92" s="488"/>
      <c r="BF92" s="488"/>
      <c r="BG92" s="488"/>
      <c r="BH92" s="488"/>
      <c r="BI92" s="488"/>
      <c r="BJ92" s="488"/>
      <c r="BK92" s="488"/>
      <c r="BL92" s="488"/>
      <c r="BM92" s="488"/>
      <c r="BN92" s="488"/>
      <c r="BO92" s="488"/>
      <c r="BP92" s="488"/>
      <c r="BQ92" s="488"/>
      <c r="BR92" s="488"/>
      <c r="BS92" s="488"/>
      <c r="BT92" s="488"/>
      <c r="BU92" s="488"/>
      <c r="BV92" s="488"/>
      <c r="BW92" s="488"/>
      <c r="BX92" s="488"/>
      <c r="BY92" s="488"/>
      <c r="BZ92" s="488"/>
      <c r="CA92" s="488"/>
      <c r="CB92" s="488"/>
      <c r="CC92" s="488"/>
      <c r="CD92" s="488"/>
      <c r="CE92" s="488"/>
      <c r="CF92" s="488"/>
      <c r="CG92" s="488"/>
      <c r="CH92" s="488"/>
      <c r="CI92" s="488"/>
      <c r="CJ92" s="488"/>
      <c r="CK92" s="488"/>
      <c r="CL92" s="488"/>
      <c r="CM92" s="488"/>
      <c r="CN92" s="488"/>
      <c r="CO92" s="488"/>
      <c r="CP92" s="488"/>
      <c r="CQ92" s="488"/>
      <c r="CR92" s="488"/>
      <c r="CS92" s="488"/>
      <c r="CT92" s="488"/>
      <c r="CU92" s="488"/>
      <c r="CV92" s="488"/>
    </row>
    <row r="93" spans="1:100" s="556" customFormat="1" x14ac:dyDescent="0.25">
      <c r="A93"/>
      <c r="B93"/>
      <c r="C93"/>
      <c r="D93"/>
      <c r="E93"/>
      <c r="F93"/>
      <c r="G93"/>
      <c r="H93" s="488"/>
      <c r="I93" s="488"/>
      <c r="J93" s="488"/>
      <c r="K93" s="488"/>
      <c r="L93" s="488"/>
      <c r="M93" s="488"/>
      <c r="N93" s="488"/>
      <c r="O93" s="488"/>
      <c r="P93" s="488"/>
      <c r="Q93" s="488"/>
      <c r="R93" s="488"/>
      <c r="S93" s="488"/>
      <c r="T93" s="488"/>
      <c r="U93" s="488"/>
      <c r="V93" s="488"/>
      <c r="W93" s="488"/>
      <c r="X93" s="488"/>
      <c r="Y93" s="488"/>
      <c r="Z93" s="488"/>
      <c r="AA93" s="488"/>
      <c r="AB93" s="488"/>
      <c r="AC93" s="488"/>
      <c r="AD93" s="488"/>
      <c r="AE93" s="488"/>
      <c r="AF93" s="488"/>
      <c r="AG93" s="488"/>
      <c r="AH93" s="488"/>
      <c r="AI93" s="488"/>
      <c r="AJ93" s="488"/>
      <c r="AK93" s="488"/>
      <c r="AL93" s="488"/>
      <c r="AM93" s="488"/>
      <c r="AN93" s="488"/>
      <c r="AO93" s="488"/>
      <c r="AP93" s="488"/>
      <c r="AQ93" s="488"/>
      <c r="AR93" s="488"/>
      <c r="AS93" s="488"/>
      <c r="AT93" s="488"/>
      <c r="AU93" s="488"/>
      <c r="AV93" s="488"/>
      <c r="AW93" s="488"/>
      <c r="AX93" s="488"/>
      <c r="AY93" s="488"/>
      <c r="AZ93" s="488"/>
      <c r="BA93" s="488"/>
      <c r="BB93" s="488"/>
      <c r="BC93" s="488"/>
      <c r="BD93" s="488"/>
      <c r="BE93" s="488"/>
      <c r="BF93" s="488"/>
      <c r="BG93" s="488"/>
      <c r="BH93" s="488"/>
      <c r="BI93" s="488"/>
      <c r="BJ93" s="488"/>
      <c r="BK93" s="488"/>
      <c r="BL93" s="488"/>
      <c r="BM93" s="488"/>
      <c r="BN93" s="488"/>
      <c r="BO93" s="488"/>
      <c r="BP93" s="488"/>
      <c r="BQ93" s="488"/>
      <c r="BR93" s="488"/>
      <c r="BS93" s="488"/>
      <c r="BT93" s="488"/>
      <c r="BU93" s="488"/>
      <c r="BV93" s="488"/>
      <c r="BW93" s="488"/>
      <c r="BX93" s="488"/>
      <c r="BY93" s="488"/>
      <c r="BZ93" s="488"/>
      <c r="CA93" s="488"/>
      <c r="CB93" s="488"/>
      <c r="CC93" s="488"/>
      <c r="CD93" s="488"/>
      <c r="CE93" s="488"/>
      <c r="CF93" s="488"/>
      <c r="CG93" s="488"/>
      <c r="CH93" s="488"/>
      <c r="CI93" s="488"/>
      <c r="CJ93" s="488"/>
      <c r="CK93" s="488"/>
      <c r="CL93" s="488"/>
      <c r="CM93" s="488"/>
      <c r="CN93" s="488"/>
      <c r="CO93" s="488"/>
      <c r="CP93" s="488"/>
      <c r="CQ93" s="488"/>
      <c r="CR93" s="488"/>
      <c r="CS93" s="488"/>
      <c r="CT93" s="488"/>
      <c r="CU93" s="488"/>
      <c r="CV93" s="488"/>
    </row>
    <row r="94" spans="1:100" s="556" customFormat="1" x14ac:dyDescent="0.25">
      <c r="A94"/>
      <c r="B94"/>
      <c r="C94"/>
      <c r="D94"/>
      <c r="E94"/>
      <c r="F94"/>
      <c r="G94"/>
      <c r="H94" s="488"/>
      <c r="I94" s="488"/>
      <c r="J94" s="488"/>
      <c r="K94" s="488"/>
      <c r="L94" s="488"/>
      <c r="M94" s="488"/>
      <c r="N94" s="488"/>
      <c r="O94" s="488"/>
      <c r="P94" s="488"/>
      <c r="Q94" s="488"/>
      <c r="R94" s="488"/>
      <c r="S94" s="488"/>
      <c r="T94" s="488"/>
      <c r="U94" s="488"/>
      <c r="V94" s="488"/>
      <c r="W94" s="488"/>
      <c r="X94" s="488"/>
      <c r="Y94" s="488"/>
      <c r="Z94" s="488"/>
      <c r="AA94" s="488"/>
      <c r="AB94" s="488"/>
      <c r="AC94" s="488"/>
      <c r="AD94" s="488"/>
      <c r="AE94" s="488"/>
      <c r="AF94" s="488"/>
      <c r="AG94" s="488"/>
      <c r="AH94" s="488"/>
      <c r="AI94" s="488"/>
      <c r="AJ94" s="488"/>
      <c r="AK94" s="488"/>
      <c r="AL94" s="488"/>
      <c r="AM94" s="488"/>
      <c r="AN94" s="488"/>
      <c r="AO94" s="488"/>
      <c r="AP94" s="488"/>
      <c r="AQ94" s="488"/>
      <c r="AR94" s="488"/>
      <c r="AS94" s="488"/>
      <c r="AT94" s="488"/>
      <c r="AU94" s="488"/>
      <c r="AV94" s="488"/>
      <c r="AW94" s="488"/>
      <c r="AX94" s="488"/>
      <c r="AY94" s="488"/>
      <c r="AZ94" s="488"/>
      <c r="BA94" s="488"/>
      <c r="BB94" s="488"/>
      <c r="BC94" s="488"/>
      <c r="BD94" s="488"/>
      <c r="BE94" s="488"/>
      <c r="BF94" s="488"/>
      <c r="BG94" s="488"/>
      <c r="BH94" s="488"/>
      <c r="BI94" s="488"/>
      <c r="BJ94" s="488"/>
      <c r="BK94" s="488"/>
      <c r="BL94" s="488"/>
      <c r="BM94" s="488"/>
      <c r="BN94" s="488"/>
      <c r="BO94" s="488"/>
      <c r="BP94" s="488"/>
      <c r="BQ94" s="488"/>
      <c r="BR94" s="488"/>
      <c r="BS94" s="488"/>
      <c r="BT94" s="488"/>
      <c r="BU94" s="488"/>
      <c r="BV94" s="488"/>
      <c r="BW94" s="488"/>
      <c r="BX94" s="488"/>
      <c r="BY94" s="488"/>
      <c r="BZ94" s="488"/>
      <c r="CA94" s="488"/>
      <c r="CB94" s="488"/>
      <c r="CC94" s="488"/>
      <c r="CD94" s="488"/>
      <c r="CE94" s="488"/>
      <c r="CF94" s="488"/>
      <c r="CG94" s="488"/>
      <c r="CH94" s="488"/>
      <c r="CI94" s="488"/>
      <c r="CJ94" s="488"/>
      <c r="CK94" s="488"/>
      <c r="CL94" s="488"/>
      <c r="CM94" s="488"/>
      <c r="CN94" s="488"/>
      <c r="CO94" s="488"/>
      <c r="CP94" s="488"/>
      <c r="CQ94" s="488"/>
      <c r="CR94" s="488"/>
      <c r="CS94" s="488"/>
      <c r="CT94" s="488"/>
      <c r="CU94" s="488"/>
      <c r="CV94" s="488"/>
    </row>
    <row r="95" spans="1:100" s="556" customFormat="1" x14ac:dyDescent="0.25">
      <c r="A95"/>
      <c r="B95"/>
      <c r="C95"/>
      <c r="D95"/>
      <c r="E95"/>
      <c r="F95"/>
      <c r="G95"/>
      <c r="H95" s="488"/>
      <c r="I95" s="488"/>
      <c r="J95" s="488"/>
      <c r="K95" s="488"/>
      <c r="L95" s="488"/>
      <c r="M95" s="488"/>
      <c r="N95" s="488"/>
      <c r="O95" s="488"/>
      <c r="P95" s="488"/>
      <c r="Q95" s="488"/>
      <c r="R95" s="488"/>
      <c r="S95" s="488"/>
      <c r="T95" s="488"/>
      <c r="U95" s="488"/>
      <c r="V95" s="488"/>
      <c r="W95" s="488"/>
      <c r="X95" s="488"/>
      <c r="Y95" s="488"/>
      <c r="Z95" s="488"/>
      <c r="AA95" s="488"/>
      <c r="AB95" s="488"/>
      <c r="AC95" s="488"/>
      <c r="AD95" s="488"/>
      <c r="AE95" s="488"/>
      <c r="AF95" s="488"/>
      <c r="AG95" s="488"/>
      <c r="AH95" s="488"/>
      <c r="AI95" s="488"/>
      <c r="AJ95" s="488"/>
      <c r="AK95" s="488"/>
      <c r="AL95" s="488"/>
      <c r="AM95" s="488"/>
      <c r="AN95" s="488"/>
      <c r="AO95" s="488"/>
      <c r="AP95" s="488"/>
      <c r="AQ95" s="488"/>
      <c r="AR95" s="488"/>
      <c r="AS95" s="488"/>
      <c r="AT95" s="488"/>
      <c r="AU95" s="488"/>
      <c r="AV95" s="488"/>
      <c r="AW95" s="488"/>
      <c r="AX95" s="488"/>
      <c r="AY95" s="488"/>
      <c r="AZ95" s="488"/>
      <c r="BA95" s="488"/>
      <c r="BB95" s="488"/>
      <c r="BC95" s="488"/>
      <c r="BD95" s="488"/>
      <c r="BE95" s="488"/>
      <c r="BF95" s="488"/>
      <c r="BG95" s="488"/>
      <c r="BH95" s="488"/>
      <c r="BI95" s="488"/>
      <c r="BJ95" s="488"/>
      <c r="BK95" s="488"/>
      <c r="BL95" s="488"/>
      <c r="BM95" s="488"/>
      <c r="BN95" s="488"/>
      <c r="BO95" s="488"/>
      <c r="BP95" s="488"/>
      <c r="BQ95" s="488"/>
      <c r="BR95" s="488"/>
      <c r="BS95" s="488"/>
      <c r="BT95" s="488"/>
      <c r="BU95" s="488"/>
      <c r="BV95" s="488"/>
      <c r="BW95" s="488"/>
      <c r="BX95" s="488"/>
      <c r="BY95" s="488"/>
      <c r="BZ95" s="488"/>
      <c r="CA95" s="488"/>
      <c r="CB95" s="488"/>
      <c r="CC95" s="488"/>
      <c r="CD95" s="488"/>
      <c r="CE95" s="488"/>
      <c r="CF95" s="488"/>
      <c r="CG95" s="488"/>
      <c r="CH95" s="488"/>
      <c r="CI95" s="488"/>
      <c r="CJ95" s="488"/>
      <c r="CK95" s="488"/>
      <c r="CL95" s="488"/>
      <c r="CM95" s="488"/>
      <c r="CN95" s="488"/>
      <c r="CO95" s="488"/>
      <c r="CP95" s="488"/>
      <c r="CQ95" s="488"/>
      <c r="CR95" s="488"/>
      <c r="CS95" s="488"/>
      <c r="CT95" s="488"/>
      <c r="CU95" s="488"/>
      <c r="CV95" s="488"/>
    </row>
    <row r="96" spans="1:100" s="556" customFormat="1" x14ac:dyDescent="0.25">
      <c r="A96"/>
      <c r="B96"/>
      <c r="C96"/>
      <c r="D96"/>
      <c r="E96"/>
      <c r="F96"/>
      <c r="G96"/>
      <c r="H96" s="488"/>
      <c r="I96" s="488"/>
      <c r="J96" s="488"/>
      <c r="K96" s="488"/>
      <c r="L96" s="488"/>
      <c r="M96" s="488"/>
      <c r="N96" s="488"/>
      <c r="O96" s="488"/>
      <c r="P96" s="488"/>
      <c r="Q96" s="488"/>
      <c r="R96" s="488"/>
      <c r="S96" s="488"/>
      <c r="T96" s="488"/>
      <c r="U96" s="488"/>
      <c r="V96" s="488"/>
      <c r="W96" s="488"/>
      <c r="X96" s="488"/>
      <c r="Y96" s="488"/>
      <c r="Z96" s="488"/>
      <c r="AA96" s="488"/>
      <c r="AB96" s="488"/>
      <c r="AC96" s="488"/>
      <c r="AD96" s="488"/>
      <c r="AE96" s="488"/>
      <c r="AF96" s="488"/>
      <c r="AG96" s="488"/>
      <c r="AH96" s="488"/>
      <c r="AI96" s="488"/>
      <c r="AJ96" s="488"/>
      <c r="AK96" s="488"/>
      <c r="AL96" s="488"/>
      <c r="AM96" s="488"/>
      <c r="AN96" s="488"/>
      <c r="AO96" s="488"/>
      <c r="AP96" s="488"/>
      <c r="AQ96" s="488"/>
      <c r="AR96" s="488"/>
      <c r="AS96" s="488"/>
      <c r="AT96" s="488"/>
      <c r="AU96" s="488"/>
      <c r="AV96" s="488"/>
      <c r="AW96" s="488"/>
      <c r="AX96" s="488"/>
      <c r="AY96" s="488"/>
      <c r="AZ96" s="488"/>
      <c r="BA96" s="488"/>
      <c r="BB96" s="488"/>
      <c r="BC96" s="488"/>
      <c r="BD96" s="488"/>
      <c r="BE96" s="488"/>
      <c r="BF96" s="488"/>
      <c r="BG96" s="488"/>
      <c r="BH96" s="488"/>
      <c r="BI96" s="488"/>
      <c r="BJ96" s="488"/>
      <c r="BK96" s="488"/>
      <c r="BL96" s="488"/>
      <c r="BM96" s="488"/>
      <c r="BN96" s="488"/>
      <c r="BO96" s="488"/>
      <c r="BP96" s="488"/>
      <c r="BQ96" s="488"/>
      <c r="BR96" s="488"/>
      <c r="BS96" s="488"/>
      <c r="BT96" s="488"/>
      <c r="BU96" s="488"/>
      <c r="BV96" s="488"/>
      <c r="BW96" s="488"/>
      <c r="BX96" s="488"/>
      <c r="BY96" s="488"/>
      <c r="BZ96" s="488"/>
      <c r="CA96" s="488"/>
      <c r="CB96" s="488"/>
      <c r="CC96" s="488"/>
      <c r="CD96" s="488"/>
      <c r="CE96" s="488"/>
      <c r="CF96" s="488"/>
      <c r="CG96" s="488"/>
      <c r="CH96" s="488"/>
      <c r="CI96" s="488"/>
      <c r="CJ96" s="488"/>
      <c r="CK96" s="488"/>
      <c r="CL96" s="488"/>
      <c r="CM96" s="488"/>
      <c r="CN96" s="488"/>
      <c r="CO96" s="488"/>
      <c r="CP96" s="488"/>
      <c r="CQ96" s="488"/>
      <c r="CR96" s="488"/>
      <c r="CS96" s="488"/>
      <c r="CT96" s="488"/>
      <c r="CU96" s="488"/>
      <c r="CV96" s="488"/>
    </row>
    <row r="97" spans="1:100" s="556" customFormat="1" x14ac:dyDescent="0.25">
      <c r="A97"/>
      <c r="B97"/>
      <c r="C97"/>
      <c r="D97"/>
      <c r="E97"/>
      <c r="F97"/>
      <c r="G97"/>
      <c r="H97" s="488"/>
      <c r="I97" s="488"/>
      <c r="J97" s="488"/>
      <c r="K97" s="488"/>
      <c r="L97" s="488"/>
      <c r="M97" s="488"/>
      <c r="N97" s="488"/>
      <c r="O97" s="488"/>
      <c r="P97" s="488"/>
      <c r="Q97" s="488"/>
      <c r="R97" s="488"/>
      <c r="S97" s="488"/>
      <c r="T97" s="488"/>
      <c r="U97" s="488"/>
      <c r="V97" s="488"/>
      <c r="W97" s="488"/>
      <c r="X97" s="488"/>
      <c r="Y97" s="488"/>
      <c r="Z97" s="488"/>
      <c r="AA97" s="488"/>
      <c r="AB97" s="488"/>
      <c r="AC97" s="488"/>
      <c r="AD97" s="488"/>
      <c r="AE97" s="488"/>
      <c r="AF97" s="488"/>
      <c r="AG97" s="488"/>
      <c r="AH97" s="488"/>
      <c r="AI97" s="488"/>
      <c r="AJ97" s="488"/>
      <c r="AK97" s="488"/>
      <c r="AL97" s="488"/>
      <c r="AM97" s="488"/>
      <c r="AN97" s="488"/>
      <c r="AO97" s="488"/>
      <c r="AP97" s="488"/>
      <c r="AQ97" s="488"/>
      <c r="AR97" s="488"/>
      <c r="AS97" s="488"/>
      <c r="AT97" s="488"/>
      <c r="AU97" s="488"/>
      <c r="AV97" s="488"/>
      <c r="AW97" s="488"/>
      <c r="AX97" s="488"/>
      <c r="AY97" s="488"/>
      <c r="AZ97" s="488"/>
      <c r="BA97" s="488"/>
      <c r="BB97" s="488"/>
      <c r="BC97" s="488"/>
      <c r="BD97" s="488"/>
      <c r="BE97" s="488"/>
      <c r="BF97" s="488"/>
      <c r="BG97" s="488"/>
      <c r="BH97" s="488"/>
      <c r="BI97" s="488"/>
      <c r="BJ97" s="488"/>
      <c r="BK97" s="488"/>
      <c r="BL97" s="488"/>
      <c r="BM97" s="488"/>
      <c r="BN97" s="488"/>
      <c r="BO97" s="488"/>
      <c r="BP97" s="488"/>
      <c r="BQ97" s="488"/>
      <c r="BR97" s="488"/>
      <c r="BS97" s="488"/>
      <c r="BT97" s="488"/>
      <c r="BU97" s="488"/>
      <c r="BV97" s="488"/>
      <c r="BW97" s="488"/>
      <c r="BX97" s="488"/>
      <c r="BY97" s="488"/>
      <c r="BZ97" s="488"/>
      <c r="CA97" s="488"/>
      <c r="CB97" s="488"/>
      <c r="CC97" s="488"/>
      <c r="CD97" s="488"/>
      <c r="CE97" s="488"/>
      <c r="CF97" s="488"/>
      <c r="CG97" s="488"/>
      <c r="CH97" s="488"/>
      <c r="CI97" s="488"/>
      <c r="CJ97" s="488"/>
      <c r="CK97" s="488"/>
      <c r="CL97" s="488"/>
      <c r="CM97" s="488"/>
      <c r="CN97" s="488"/>
      <c r="CO97" s="488"/>
      <c r="CP97" s="488"/>
      <c r="CQ97" s="488"/>
      <c r="CR97" s="488"/>
      <c r="CS97" s="488"/>
      <c r="CT97" s="488"/>
      <c r="CU97" s="488"/>
      <c r="CV97" s="488"/>
    </row>
    <row r="151" spans="48:54" x14ac:dyDescent="0.25">
      <c r="AV151" s="488">
        <f>SUM(AV13:AV150)</f>
        <v>0</v>
      </c>
      <c r="AW151" s="488" t="e">
        <f>SUM(AW13:AW150)</f>
        <v>#REF!</v>
      </c>
      <c r="AX151" s="488">
        <f>SUM(AX13:AX150)</f>
        <v>0</v>
      </c>
      <c r="AZ151" s="488" t="e">
        <f>SUM(AZ13:AZ150)</f>
        <v>#REF!</v>
      </c>
      <c r="BA151" s="488">
        <f>SUM(BA13:BA150)</f>
        <v>0</v>
      </c>
      <c r="BB151" s="488">
        <f>SUM(BB13:BB150)</f>
        <v>0</v>
      </c>
    </row>
    <row r="161" spans="1:27" x14ac:dyDescent="0.25">
      <c r="A161" s="458"/>
      <c r="B161" s="458"/>
      <c r="C161" s="458"/>
      <c r="D161" s="458"/>
      <c r="E161" s="458"/>
      <c r="F161" s="458"/>
      <c r="G161" s="458"/>
      <c r="V161" s="488">
        <f>SUM(V154:X160)</f>
        <v>0</v>
      </c>
      <c r="Y161" s="488">
        <f>SUM(Y154:Y160)</f>
        <v>0</v>
      </c>
      <c r="AA161" s="488">
        <f>+V161-Y161</f>
        <v>0</v>
      </c>
    </row>
  </sheetData>
  <protectedRanges>
    <protectedRange sqref="A4 G4 O4:P4" name="Rango3_2"/>
    <protectedRange sqref="E39:G41 G5:G20 O5:P20 A5:A34 A35:P37 A38:C41 H38:P41 G21:P34 M43 M45:M1048576 N43:N1048576 P42:P1048576 M42:O42 O44:O1048576 A42:I1048576 J42:L42 J44:L1048576 J43:K43" name="Rango1_2"/>
  </protectedRanges>
  <mergeCells count="31">
    <mergeCell ref="B4:F4"/>
    <mergeCell ref="H4:J4"/>
    <mergeCell ref="L4:N4"/>
    <mergeCell ref="H8:I8"/>
    <mergeCell ref="L8:M8"/>
    <mergeCell ref="H9:J9"/>
    <mergeCell ref="L9:N9"/>
    <mergeCell ref="C7:D8"/>
    <mergeCell ref="E7:E8"/>
    <mergeCell ref="F7:F10"/>
    <mergeCell ref="B30:D31"/>
    <mergeCell ref="E30:F31"/>
    <mergeCell ref="B5:B14"/>
    <mergeCell ref="C5:D6"/>
    <mergeCell ref="E5:F6"/>
    <mergeCell ref="C11:D12"/>
    <mergeCell ref="E11:F12"/>
    <mergeCell ref="C13:D14"/>
    <mergeCell ref="E13:F14"/>
    <mergeCell ref="C9:D10"/>
    <mergeCell ref="E9:E10"/>
    <mergeCell ref="H14:J14"/>
    <mergeCell ref="L14:N14"/>
    <mergeCell ref="H19:I19"/>
    <mergeCell ref="L19:M19"/>
    <mergeCell ref="B28:F29"/>
    <mergeCell ref="J42:O42"/>
    <mergeCell ref="N43:O43"/>
    <mergeCell ref="J43:L43"/>
    <mergeCell ref="B32:D33"/>
    <mergeCell ref="E32:F33"/>
  </mergeCells>
  <pageMargins left="0.70866141732283472" right="0.70866141732283472" top="0.74803149606299213" bottom="0.74803149606299213" header="0.31496062992125984" footer="0.31496062992125984"/>
  <pageSetup paperSize="9" scale="13" orientation="portrait" r:id="rId1"/>
  <colBreaks count="1" manualBreakCount="1">
    <brk id="7" max="1048575" man="1"/>
  </colBreaks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161"/>
  <sheetViews>
    <sheetView showGridLines="0" view="pageBreakPreview" zoomScale="90" zoomScaleNormal="90" zoomScaleSheetLayoutView="90" workbookViewId="0">
      <selection activeCell="D16" sqref="D16"/>
    </sheetView>
  </sheetViews>
  <sheetFormatPr baseColWidth="10" defaultColWidth="11.42578125" defaultRowHeight="15" x14ac:dyDescent="0.25"/>
  <cols>
    <col min="1" max="1" width="15.85546875" style="472" customWidth="1"/>
    <col min="2" max="2" width="17" style="472" customWidth="1"/>
    <col min="3" max="6" width="15.85546875" style="472" customWidth="1"/>
    <col min="7" max="7" width="15.85546875" style="461" customWidth="1"/>
    <col min="8" max="10" width="15.85546875" style="472" customWidth="1"/>
    <col min="11" max="11" width="15.85546875" style="592" customWidth="1"/>
    <col min="12" max="24" width="15.85546875" style="472" customWidth="1"/>
    <col min="25" max="25" width="15.85546875" style="463" customWidth="1"/>
    <col min="26" max="31" width="15.85546875" style="472" customWidth="1"/>
    <col min="32" max="32" width="15.85546875" style="463" customWidth="1"/>
    <col min="33" max="37" width="15.85546875" style="472" customWidth="1"/>
    <col min="38" max="38" width="22.7109375" style="472" customWidth="1"/>
    <col min="39" max="39" width="1.7109375" customWidth="1"/>
    <col min="40" max="40" width="9" customWidth="1"/>
    <col min="41" max="42" width="9.85546875" customWidth="1"/>
    <col min="43" max="44" width="12.140625" customWidth="1"/>
    <col min="45" max="16384" width="11.42578125" style="458"/>
  </cols>
  <sheetData>
    <row r="1" spans="1:44" ht="24" customHeight="1" x14ac:dyDescent="0.25">
      <c r="A1" s="745" t="str">
        <f>'ÍNDICE 00'!C6</f>
        <v>REPORTE DE DIAGNÓSTICO INSTITUCIONAL</v>
      </c>
      <c r="B1" s="746"/>
      <c r="C1" s="746"/>
      <c r="D1" s="747"/>
      <c r="E1" s="464"/>
      <c r="F1"/>
      <c r="G1"/>
      <c r="H1"/>
      <c r="I1"/>
      <c r="J1"/>
      <c r="K1" s="593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pans="1:44" ht="19.5" x14ac:dyDescent="0.3">
      <c r="A2" s="743" t="s">
        <v>236</v>
      </c>
      <c r="B2" s="744"/>
      <c r="C2" s="748"/>
      <c r="D2" s="748"/>
      <c r="E2"/>
      <c r="F2"/>
      <c r="G2"/>
      <c r="H2"/>
      <c r="I2"/>
      <c r="J2"/>
      <c r="K2" s="593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1:44" ht="8.25" customHeight="1" x14ac:dyDescent="0.25">
      <c r="A3"/>
      <c r="B3"/>
      <c r="C3"/>
      <c r="D3"/>
      <c r="E3"/>
      <c r="F3"/>
      <c r="G3"/>
      <c r="H3"/>
      <c r="I3"/>
      <c r="J3"/>
      <c r="K3" s="59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44" s="460" customFormat="1" ht="150" x14ac:dyDescent="0.25">
      <c r="A4" s="291" t="s">
        <v>274</v>
      </c>
      <c r="B4" s="291" t="s">
        <v>275</v>
      </c>
      <c r="C4" s="291" t="s">
        <v>276</v>
      </c>
      <c r="D4" s="291" t="s">
        <v>277</v>
      </c>
      <c r="E4" s="291" t="s">
        <v>278</v>
      </c>
      <c r="F4" s="291" t="s">
        <v>397</v>
      </c>
      <c r="G4" s="291" t="s">
        <v>398</v>
      </c>
      <c r="H4" s="291" t="s">
        <v>399</v>
      </c>
      <c r="I4" s="291" t="s">
        <v>400</v>
      </c>
      <c r="J4" s="291" t="s">
        <v>401</v>
      </c>
      <c r="K4" s="291" t="s">
        <v>527</v>
      </c>
      <c r="L4" s="291" t="s">
        <v>402</v>
      </c>
      <c r="M4" s="291" t="s">
        <v>403</v>
      </c>
      <c r="N4" s="291" t="s">
        <v>404</v>
      </c>
      <c r="O4" s="291" t="s">
        <v>405</v>
      </c>
      <c r="P4" s="291" t="s">
        <v>406</v>
      </c>
      <c r="Q4" s="291" t="s">
        <v>407</v>
      </c>
      <c r="R4" s="291" t="s">
        <v>408</v>
      </c>
      <c r="S4" s="291" t="s">
        <v>409</v>
      </c>
      <c r="T4" s="291" t="s">
        <v>410</v>
      </c>
      <c r="U4" s="291" t="s">
        <v>411</v>
      </c>
      <c r="V4" s="291" t="s">
        <v>412</v>
      </c>
      <c r="W4" s="291" t="s">
        <v>413</v>
      </c>
      <c r="X4" s="291" t="s">
        <v>414</v>
      </c>
      <c r="Y4" s="291" t="s">
        <v>415</v>
      </c>
      <c r="Z4" s="291" t="s">
        <v>416</v>
      </c>
      <c r="AA4" s="291" t="s">
        <v>417</v>
      </c>
      <c r="AB4" s="291" t="s">
        <v>418</v>
      </c>
      <c r="AC4" s="291" t="s">
        <v>419</v>
      </c>
      <c r="AD4" s="291" t="s">
        <v>420</v>
      </c>
      <c r="AE4" s="291" t="s">
        <v>421</v>
      </c>
      <c r="AF4" s="291" t="s">
        <v>422</v>
      </c>
      <c r="AG4" s="291" t="s">
        <v>423</v>
      </c>
      <c r="AH4" s="291" t="s">
        <v>424</v>
      </c>
      <c r="AI4" s="291" t="s">
        <v>425</v>
      </c>
      <c r="AJ4" s="291" t="s">
        <v>426</v>
      </c>
      <c r="AK4" s="291" t="s">
        <v>506</v>
      </c>
      <c r="AL4" s="292" t="s">
        <v>427</v>
      </c>
      <c r="AM4" s="459"/>
      <c r="AN4"/>
      <c r="AO4"/>
      <c r="AP4"/>
      <c r="AQ4"/>
      <c r="AR4"/>
    </row>
    <row r="5" spans="1:44" ht="15" customHeight="1" x14ac:dyDescent="0.25">
      <c r="F5" s="461"/>
      <c r="Y5" s="472"/>
      <c r="AF5" s="461"/>
    </row>
    <row r="6" spans="1:44" ht="15" customHeight="1" x14ac:dyDescent="0.25">
      <c r="F6" s="461"/>
      <c r="Y6" s="472"/>
      <c r="AF6" s="461"/>
      <c r="AN6" s="749" t="s">
        <v>615</v>
      </c>
      <c r="AO6" s="749"/>
      <c r="AP6" s="749"/>
      <c r="AQ6" s="749"/>
      <c r="AR6" s="749"/>
    </row>
    <row r="7" spans="1:44" x14ac:dyDescent="0.25">
      <c r="F7" s="461"/>
      <c r="Y7" s="472"/>
      <c r="AF7" s="461"/>
      <c r="AN7" s="749"/>
      <c r="AO7" s="749"/>
      <c r="AP7" s="749"/>
      <c r="AQ7" s="749"/>
      <c r="AR7" s="749"/>
    </row>
    <row r="8" spans="1:44" ht="15" customHeight="1" x14ac:dyDescent="0.25">
      <c r="F8" s="461"/>
      <c r="Y8" s="472"/>
      <c r="AF8" s="461"/>
      <c r="AN8" s="751" t="s">
        <v>614</v>
      </c>
      <c r="AO8" s="751"/>
      <c r="AP8" s="752"/>
      <c r="AQ8" s="752"/>
      <c r="AR8" s="752"/>
    </row>
    <row r="9" spans="1:44" ht="15" customHeight="1" x14ac:dyDescent="0.25">
      <c r="F9" s="461"/>
      <c r="Y9" s="472"/>
      <c r="AF9" s="461"/>
      <c r="AN9" s="751"/>
      <c r="AO9" s="751"/>
      <c r="AP9" s="752"/>
      <c r="AQ9" s="752"/>
      <c r="AR9" s="752"/>
    </row>
    <row r="10" spans="1:44" ht="15" customHeight="1" x14ac:dyDescent="0.25">
      <c r="F10" s="461"/>
      <c r="Y10" s="472"/>
      <c r="AF10" s="461"/>
      <c r="AN10" s="741"/>
      <c r="AO10" s="741"/>
      <c r="AP10" s="741"/>
      <c r="AQ10" s="741"/>
      <c r="AR10" s="741"/>
    </row>
    <row r="11" spans="1:44" ht="15" customHeight="1" x14ac:dyDescent="0.25">
      <c r="F11" s="461"/>
      <c r="Y11" s="461"/>
      <c r="AF11" s="461"/>
      <c r="AN11" s="741"/>
      <c r="AO11" s="741"/>
      <c r="AP11" s="741"/>
      <c r="AQ11" s="741"/>
      <c r="AR11" s="741"/>
    </row>
    <row r="12" spans="1:44" ht="15" customHeight="1" x14ac:dyDescent="0.25">
      <c r="F12" s="461"/>
      <c r="Y12" s="461"/>
      <c r="AF12" s="461"/>
      <c r="AN12" s="750" t="s">
        <v>77</v>
      </c>
      <c r="AO12" s="750"/>
      <c r="AP12" s="750"/>
      <c r="AQ12" s="753" t="s">
        <v>611</v>
      </c>
      <c r="AR12" s="753"/>
    </row>
    <row r="13" spans="1:44" ht="15" customHeight="1" x14ac:dyDescent="0.25">
      <c r="F13" s="461"/>
      <c r="Y13" s="461"/>
      <c r="AF13" s="461"/>
      <c r="AN13" s="750"/>
      <c r="AO13" s="750"/>
      <c r="AP13" s="750"/>
      <c r="AQ13" s="753"/>
      <c r="AR13" s="753"/>
    </row>
    <row r="14" spans="1:44" x14ac:dyDescent="0.25">
      <c r="F14" s="461"/>
      <c r="Y14" s="461"/>
      <c r="AF14" s="461"/>
      <c r="AN14" s="742" t="s">
        <v>83</v>
      </c>
      <c r="AO14" s="742"/>
      <c r="AP14" s="742"/>
      <c r="AQ14" s="752"/>
      <c r="AR14" s="752"/>
    </row>
    <row r="15" spans="1:44" ht="15" customHeight="1" x14ac:dyDescent="0.25">
      <c r="F15" s="461"/>
      <c r="Y15" s="461"/>
      <c r="AF15" s="461"/>
      <c r="AN15" s="742"/>
      <c r="AO15" s="742"/>
      <c r="AP15" s="742"/>
      <c r="AQ15" s="752"/>
      <c r="AR15" s="752"/>
    </row>
    <row r="16" spans="1:44" x14ac:dyDescent="0.25">
      <c r="F16" s="461"/>
      <c r="Y16" s="461"/>
      <c r="AF16" s="461"/>
      <c r="AN16" s="742" t="s">
        <v>160</v>
      </c>
      <c r="AO16" s="742"/>
      <c r="AP16" s="742"/>
      <c r="AQ16" s="752"/>
      <c r="AR16" s="752"/>
    </row>
    <row r="17" spans="6:44" x14ac:dyDescent="0.25">
      <c r="F17" s="461"/>
      <c r="Y17" s="461"/>
      <c r="AF17" s="461"/>
      <c r="AM17" s="458"/>
      <c r="AN17" s="742"/>
      <c r="AO17" s="742"/>
      <c r="AP17" s="742"/>
      <c r="AQ17" s="752"/>
      <c r="AR17" s="752"/>
    </row>
    <row r="18" spans="6:44" x14ac:dyDescent="0.25">
      <c r="F18" s="461"/>
      <c r="Y18" s="461"/>
      <c r="AF18" s="461"/>
      <c r="AM18" s="458"/>
      <c r="AN18" s="742" t="s">
        <v>161</v>
      </c>
      <c r="AO18" s="742"/>
      <c r="AP18" s="742"/>
      <c r="AQ18" s="754" t="s">
        <v>555</v>
      </c>
      <c r="AR18" s="754"/>
    </row>
    <row r="19" spans="6:44" x14ac:dyDescent="0.25">
      <c r="F19" s="461"/>
      <c r="Y19" s="461"/>
      <c r="AF19" s="461"/>
      <c r="AM19" s="458"/>
      <c r="AN19" s="742"/>
      <c r="AO19" s="742"/>
      <c r="AP19" s="742"/>
      <c r="AQ19" s="754"/>
      <c r="AR19" s="754"/>
    </row>
    <row r="20" spans="6:44" x14ac:dyDescent="0.25">
      <c r="F20" s="461"/>
      <c r="Y20" s="461"/>
      <c r="AF20" s="461"/>
      <c r="AM20" s="458"/>
    </row>
    <row r="21" spans="6:44" x14ac:dyDescent="0.25">
      <c r="Y21" s="461"/>
      <c r="AF21" s="461"/>
      <c r="AM21" s="458"/>
    </row>
    <row r="22" spans="6:44" x14ac:dyDescent="0.25">
      <c r="Y22" s="461"/>
      <c r="AF22" s="461"/>
      <c r="AM22" s="458"/>
    </row>
    <row r="23" spans="6:44" x14ac:dyDescent="0.25">
      <c r="Y23" s="461"/>
      <c r="AF23" s="461"/>
      <c r="AM23" s="458"/>
    </row>
    <row r="24" spans="6:44" x14ac:dyDescent="0.25">
      <c r="Y24" s="461"/>
      <c r="AF24" s="461"/>
      <c r="AM24" s="458"/>
    </row>
    <row r="25" spans="6:44" x14ac:dyDescent="0.25">
      <c r="Y25" s="461"/>
      <c r="AF25" s="461"/>
      <c r="AM25" s="458"/>
    </row>
    <row r="26" spans="6:44" x14ac:dyDescent="0.25">
      <c r="Y26" s="461"/>
      <c r="AF26" s="461"/>
      <c r="AM26" s="458"/>
    </row>
    <row r="27" spans="6:44" x14ac:dyDescent="0.25">
      <c r="Y27" s="461"/>
      <c r="AF27" s="461"/>
      <c r="AM27" s="458"/>
    </row>
    <row r="28" spans="6:44" ht="15" customHeight="1" x14ac:dyDescent="0.25">
      <c r="Y28" s="461"/>
      <c r="AF28" s="461"/>
      <c r="AM28" s="458"/>
    </row>
    <row r="29" spans="6:44" ht="15" customHeight="1" x14ac:dyDescent="0.25">
      <c r="Y29" s="461"/>
      <c r="AF29" s="461"/>
      <c r="AM29" s="458"/>
    </row>
    <row r="30" spans="6:44" ht="15" customHeight="1" x14ac:dyDescent="0.25">
      <c r="Y30" s="461"/>
      <c r="AF30" s="461"/>
      <c r="AM30" s="458"/>
    </row>
    <row r="31" spans="6:44" ht="15" customHeight="1" x14ac:dyDescent="0.25">
      <c r="Y31" s="461"/>
      <c r="AF31" s="461"/>
      <c r="AM31" s="458"/>
    </row>
    <row r="32" spans="6:44" ht="15" customHeight="1" x14ac:dyDescent="0.25">
      <c r="Y32" s="461"/>
      <c r="AF32" s="461"/>
      <c r="AM32" s="458"/>
    </row>
    <row r="33" spans="25:44" ht="15" customHeight="1" x14ac:dyDescent="0.25">
      <c r="Y33" s="461"/>
      <c r="AF33" s="461"/>
      <c r="AM33" s="458"/>
    </row>
    <row r="34" spans="25:44" x14ac:dyDescent="0.25">
      <c r="Y34" s="461"/>
      <c r="AF34" s="461"/>
      <c r="AM34" s="458"/>
      <c r="AN34" s="462"/>
      <c r="AO34" s="462"/>
      <c r="AP34" s="462"/>
      <c r="AQ34" s="462"/>
      <c r="AR34" s="462"/>
    </row>
    <row r="35" spans="25:44" x14ac:dyDescent="0.25">
      <c r="Y35" s="461"/>
      <c r="AF35" s="461"/>
      <c r="AM35" s="458"/>
    </row>
    <row r="36" spans="25:44" x14ac:dyDescent="0.25">
      <c r="Y36" s="461"/>
      <c r="AF36" s="461"/>
      <c r="AM36" s="458"/>
    </row>
    <row r="37" spans="25:44" x14ac:dyDescent="0.25">
      <c r="Y37" s="461"/>
      <c r="AF37" s="461"/>
      <c r="AM37" s="458"/>
    </row>
    <row r="38" spans="25:44" x14ac:dyDescent="0.25">
      <c r="Y38" s="461"/>
      <c r="AF38" s="461"/>
      <c r="AM38" s="458"/>
    </row>
    <row r="39" spans="25:44" x14ac:dyDescent="0.25">
      <c r="Y39" s="461"/>
      <c r="AF39" s="461"/>
      <c r="AM39" s="458"/>
    </row>
    <row r="40" spans="25:44" x14ac:dyDescent="0.25">
      <c r="Y40" s="461"/>
      <c r="AF40" s="461"/>
      <c r="AM40" s="458"/>
    </row>
    <row r="41" spans="25:44" x14ac:dyDescent="0.25">
      <c r="Y41" s="461"/>
      <c r="AF41" s="461"/>
      <c r="AM41" s="458"/>
    </row>
    <row r="42" spans="25:44" x14ac:dyDescent="0.25">
      <c r="Y42" s="461"/>
      <c r="AF42" s="461"/>
      <c r="AM42" s="458"/>
    </row>
    <row r="43" spans="25:44" x14ac:dyDescent="0.25">
      <c r="Y43" s="461"/>
      <c r="AF43" s="461"/>
      <c r="AM43" s="458"/>
    </row>
    <row r="44" spans="25:44" x14ac:dyDescent="0.25">
      <c r="Y44" s="461"/>
      <c r="AF44" s="461"/>
      <c r="AM44" s="458"/>
    </row>
    <row r="45" spans="25:44" x14ac:dyDescent="0.25">
      <c r="Y45" s="461"/>
      <c r="AF45" s="461"/>
      <c r="AM45" s="458"/>
    </row>
    <row r="46" spans="25:44" x14ac:dyDescent="0.25">
      <c r="Y46" s="461"/>
      <c r="AF46" s="461"/>
      <c r="AM46" s="458"/>
    </row>
    <row r="47" spans="25:44" x14ac:dyDescent="0.25">
      <c r="Y47" s="461"/>
      <c r="AF47" s="461"/>
      <c r="AM47" s="458"/>
    </row>
    <row r="48" spans="25:44" x14ac:dyDescent="0.25">
      <c r="Y48" s="461"/>
      <c r="AF48" s="461"/>
      <c r="AM48" s="458"/>
    </row>
    <row r="49" spans="25:44" x14ac:dyDescent="0.25">
      <c r="Y49" s="461"/>
      <c r="AF49" s="461"/>
      <c r="AM49" s="458"/>
      <c r="AN49" s="458"/>
      <c r="AO49" s="458"/>
      <c r="AP49" s="458"/>
      <c r="AQ49" s="458"/>
      <c r="AR49" s="458"/>
    </row>
    <row r="50" spans="25:44" x14ac:dyDescent="0.25">
      <c r="Y50" s="461"/>
      <c r="AF50" s="461"/>
      <c r="AM50" s="458"/>
      <c r="AN50" s="458"/>
      <c r="AO50" s="458"/>
      <c r="AP50" s="458"/>
      <c r="AQ50" s="458"/>
      <c r="AR50" s="458"/>
    </row>
    <row r="51" spans="25:44" x14ac:dyDescent="0.25">
      <c r="Y51" s="461"/>
      <c r="AF51" s="461"/>
    </row>
    <row r="52" spans="25:44" x14ac:dyDescent="0.25">
      <c r="Y52" s="461"/>
      <c r="AF52" s="461"/>
    </row>
    <row r="53" spans="25:44" x14ac:dyDescent="0.25">
      <c r="Y53" s="461"/>
      <c r="AF53" s="461"/>
    </row>
    <row r="54" spans="25:44" x14ac:dyDescent="0.25">
      <c r="Y54" s="461"/>
      <c r="AF54" s="461"/>
    </row>
    <row r="55" spans="25:44" x14ac:dyDescent="0.25">
      <c r="Y55" s="461"/>
      <c r="AF55" s="461"/>
    </row>
    <row r="56" spans="25:44" x14ac:dyDescent="0.25">
      <c r="Y56" s="461"/>
      <c r="AF56" s="461"/>
    </row>
    <row r="57" spans="25:44" x14ac:dyDescent="0.25">
      <c r="Y57" s="461"/>
      <c r="AF57" s="461"/>
    </row>
    <row r="58" spans="25:44" x14ac:dyDescent="0.25">
      <c r="Y58" s="461"/>
      <c r="AF58" s="461"/>
    </row>
    <row r="59" spans="25:44" x14ac:dyDescent="0.25">
      <c r="Y59" s="461"/>
      <c r="AF59" s="461"/>
    </row>
    <row r="60" spans="25:44" x14ac:dyDescent="0.25">
      <c r="Y60" s="461"/>
      <c r="AF60" s="461"/>
    </row>
    <row r="61" spans="25:44" x14ac:dyDescent="0.25">
      <c r="Y61" s="461"/>
      <c r="AF61" s="461"/>
    </row>
    <row r="62" spans="25:44" x14ac:dyDescent="0.25">
      <c r="Y62" s="461"/>
      <c r="AF62" s="461"/>
    </row>
    <row r="63" spans="25:44" x14ac:dyDescent="0.25">
      <c r="Y63" s="461"/>
      <c r="AF63" s="461"/>
    </row>
    <row r="64" spans="25:44" x14ac:dyDescent="0.25">
      <c r="Y64" s="461"/>
      <c r="AF64" s="461"/>
    </row>
    <row r="65" spans="25:32" x14ac:dyDescent="0.25">
      <c r="Y65" s="461"/>
      <c r="AF65" s="461"/>
    </row>
    <row r="66" spans="25:32" x14ac:dyDescent="0.25">
      <c r="Y66" s="461"/>
      <c r="AF66" s="461"/>
    </row>
    <row r="67" spans="25:32" x14ac:dyDescent="0.25">
      <c r="Y67" s="461"/>
      <c r="AF67" s="461"/>
    </row>
    <row r="68" spans="25:32" x14ac:dyDescent="0.25">
      <c r="Y68" s="461"/>
      <c r="AF68" s="461"/>
    </row>
    <row r="69" spans="25:32" x14ac:dyDescent="0.25">
      <c r="Y69" s="461"/>
      <c r="AF69" s="461"/>
    </row>
    <row r="70" spans="25:32" x14ac:dyDescent="0.25">
      <c r="Y70" s="461"/>
      <c r="AF70" s="461"/>
    </row>
    <row r="71" spans="25:32" x14ac:dyDescent="0.25">
      <c r="Y71" s="461"/>
      <c r="AF71" s="461"/>
    </row>
    <row r="72" spans="25:32" x14ac:dyDescent="0.25">
      <c r="Y72" s="461"/>
      <c r="AF72" s="461"/>
    </row>
    <row r="73" spans="25:32" x14ac:dyDescent="0.25">
      <c r="Y73" s="461"/>
      <c r="AF73" s="461"/>
    </row>
    <row r="74" spans="25:32" x14ac:dyDescent="0.25">
      <c r="Y74" s="461"/>
      <c r="AF74" s="461"/>
    </row>
    <row r="75" spans="25:32" x14ac:dyDescent="0.25">
      <c r="Y75" s="461"/>
      <c r="AF75" s="461"/>
    </row>
    <row r="76" spans="25:32" x14ac:dyDescent="0.25">
      <c r="Y76" s="461"/>
      <c r="AF76" s="461"/>
    </row>
    <row r="77" spans="25:32" x14ac:dyDescent="0.25">
      <c r="Y77" s="461"/>
      <c r="AF77" s="461"/>
    </row>
    <row r="78" spans="25:32" x14ac:dyDescent="0.25">
      <c r="Y78" s="461"/>
      <c r="AF78" s="461"/>
    </row>
    <row r="79" spans="25:32" x14ac:dyDescent="0.25">
      <c r="Y79" s="461"/>
      <c r="AF79" s="461"/>
    </row>
    <row r="80" spans="25:32" x14ac:dyDescent="0.25">
      <c r="Y80" s="461"/>
      <c r="AF80" s="461"/>
    </row>
    <row r="81" spans="25:32" x14ac:dyDescent="0.25">
      <c r="Y81" s="461"/>
      <c r="AF81" s="461"/>
    </row>
    <row r="82" spans="25:32" x14ac:dyDescent="0.25">
      <c r="Y82" s="461"/>
      <c r="AF82" s="461"/>
    </row>
    <row r="83" spans="25:32" x14ac:dyDescent="0.25">
      <c r="Y83" s="461"/>
      <c r="AF83" s="461"/>
    </row>
    <row r="84" spans="25:32" x14ac:dyDescent="0.25">
      <c r="Y84" s="461"/>
      <c r="AF84" s="461"/>
    </row>
    <row r="85" spans="25:32" x14ac:dyDescent="0.25">
      <c r="Y85" s="461"/>
      <c r="AF85" s="461"/>
    </row>
    <row r="86" spans="25:32" x14ac:dyDescent="0.25">
      <c r="Y86" s="461"/>
      <c r="AF86" s="461"/>
    </row>
    <row r="87" spans="25:32" x14ac:dyDescent="0.25">
      <c r="Y87" s="461"/>
      <c r="AF87" s="461"/>
    </row>
    <row r="88" spans="25:32" x14ac:dyDescent="0.25">
      <c r="Y88" s="461"/>
      <c r="AF88" s="461"/>
    </row>
    <row r="89" spans="25:32" x14ac:dyDescent="0.25">
      <c r="Y89" s="461"/>
      <c r="AF89" s="461"/>
    </row>
    <row r="90" spans="25:32" x14ac:dyDescent="0.25">
      <c r="Y90" s="461"/>
      <c r="AF90" s="461"/>
    </row>
    <row r="91" spans="25:32" x14ac:dyDescent="0.25">
      <c r="Y91" s="461"/>
      <c r="AF91" s="461"/>
    </row>
    <row r="92" spans="25:32" x14ac:dyDescent="0.25">
      <c r="Y92" s="461"/>
      <c r="AF92" s="461"/>
    </row>
    <row r="93" spans="25:32" x14ac:dyDescent="0.25">
      <c r="Y93" s="461"/>
      <c r="AF93" s="461"/>
    </row>
    <row r="94" spans="25:32" x14ac:dyDescent="0.25">
      <c r="Y94" s="461"/>
      <c r="AF94" s="461"/>
    </row>
    <row r="95" spans="25:32" x14ac:dyDescent="0.25">
      <c r="Y95" s="461"/>
      <c r="AF95" s="461"/>
    </row>
    <row r="96" spans="25:32" x14ac:dyDescent="0.25">
      <c r="Y96" s="461"/>
      <c r="AF96" s="461"/>
    </row>
    <row r="97" spans="25:32" x14ac:dyDescent="0.25">
      <c r="Y97" s="461"/>
      <c r="AF97" s="461"/>
    </row>
    <row r="161" spans="39:44" x14ac:dyDescent="0.25">
      <c r="AM161" s="458"/>
      <c r="AN161" s="458"/>
      <c r="AO161" s="458"/>
      <c r="AP161" s="458"/>
      <c r="AQ161" s="458"/>
      <c r="AR161" s="458"/>
    </row>
  </sheetData>
  <sheetProtection deleteColumns="0" deleteRows="0"/>
  <protectedRanges>
    <protectedRange sqref="A4:AM4 AS4" name="Rango3_2"/>
    <protectedRange sqref="AM5:AM34 H5:R1048576 S5:X26 Z5:AE26 S27:AF1048576 AG5:AL1048576 Y5:Y10 AS5:AS34 AM35:AS1048576 A21:F1048576 A5:E20" name="Rango1_2"/>
    <protectedRange sqref="B2:O2" name="Rango2_2"/>
  </protectedRanges>
  <autoFilter ref="A4:AL4" xr:uid="{00000000-0009-0000-0000-000002000000}"/>
  <mergeCells count="15">
    <mergeCell ref="AN18:AP19"/>
    <mergeCell ref="AQ12:AR13"/>
    <mergeCell ref="AQ14:AR15"/>
    <mergeCell ref="AQ16:AR17"/>
    <mergeCell ref="AQ18:AR19"/>
    <mergeCell ref="AN10:AR11"/>
    <mergeCell ref="AN14:AP15"/>
    <mergeCell ref="AN16:AP17"/>
    <mergeCell ref="A2:B2"/>
    <mergeCell ref="A1:D1"/>
    <mergeCell ref="C2:D2"/>
    <mergeCell ref="AN6:AR7"/>
    <mergeCell ref="AN12:AP13"/>
    <mergeCell ref="AN8:AO9"/>
    <mergeCell ref="AP8:AR9"/>
  </mergeCells>
  <conditionalFormatting sqref="AN16 AN18 AN14">
    <cfRule type="colorScale" priority="172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17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{378E0314-0395-4A40-AF1C-2DA44C4AE803}</x14:id>
        </ext>
      </extLst>
    </cfRule>
  </conditionalFormatting>
  <dataValidations count="4">
    <dataValidation type="list" allowBlank="1" showInputMessage="1" showErrorMessage="1" sqref="F5:F20 G5:G1048576" xr:uid="{00000000-0002-0000-0200-000000000000}">
      <formula1>"Gobernante,Sustantivo,Adjetivo,N/A"</formula1>
    </dataValidation>
    <dataValidation allowBlank="1" showInputMessage="1" showErrorMessage="1" promptTitle="Recuerde:" prompt="Las vacantes de los procesos adjetivos no forman parte del cálculo de la PEA." sqref="G4" xr:uid="{00000000-0002-0000-0200-000001000000}"/>
    <dataValidation allowBlank="1" showInputMessage="1" showErrorMessage="1" promptTitle="Art. 7 (A.I. MDT-MEF-2024-001)" prompt="Excepto el Código del Trabajo" sqref="AP8:AR9" xr:uid="{00000000-0002-0000-0200-000002000000}"/>
    <dataValidation allowBlank="1" showInputMessage="1" showErrorMessage="1" promptTitle="No se podrá utilizar este campo" prompt="Al incluir servidores pertenecientes a otro régimen laboral" sqref="AQ18:AR19" xr:uid="{00000000-0002-0000-0200-000003000000}"/>
  </dataValidations>
  <pageMargins left="0.70866141732283472" right="0.70866141732283472" top="0.74803149606299213" bottom="0.74803149606299213" header="0.31496062992125984" footer="0.31496062992125984"/>
  <pageSetup paperSize="9" scale="1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40</xdr:col>
                    <xdr:colOff>209550</xdr:colOff>
                    <xdr:row>8</xdr:row>
                    <xdr:rowOff>190500</xdr:rowOff>
                  </from>
                  <to>
                    <xdr:col>41</xdr:col>
                    <xdr:colOff>114300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42</xdr:col>
                    <xdr:colOff>257175</xdr:colOff>
                    <xdr:row>8</xdr:row>
                    <xdr:rowOff>180975</xdr:rowOff>
                  </from>
                  <to>
                    <xdr:col>42</xdr:col>
                    <xdr:colOff>762000</xdr:colOff>
                    <xdr:row>10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8E0314-0395-4A40-AF1C-2DA44C4AE80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AN16 AN18 AN14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M213"/>
  <sheetViews>
    <sheetView showGridLines="0" view="pageBreakPreview" zoomScaleNormal="100" zoomScaleSheetLayoutView="100" workbookViewId="0">
      <selection activeCell="K5" sqref="K5:Y5"/>
    </sheetView>
  </sheetViews>
  <sheetFormatPr baseColWidth="10" defaultColWidth="11.42578125" defaultRowHeight="0" customHeight="1" zeroHeight="1" outlineLevelCol="1" x14ac:dyDescent="0.15"/>
  <cols>
    <col min="1" max="1" width="1.28515625" style="5" customWidth="1" outlineLevel="1"/>
    <col min="2" max="2" width="12" style="5" customWidth="1" outlineLevel="1"/>
    <col min="3" max="3" width="3.28515625" style="5" customWidth="1" outlineLevel="1"/>
    <col min="4" max="4" width="8" style="5" customWidth="1" outlineLevel="1"/>
    <col min="5" max="5" width="1.85546875" style="5" customWidth="1" outlineLevel="1"/>
    <col min="6" max="6" width="5.85546875" style="5" customWidth="1" outlineLevel="1"/>
    <col min="7" max="12" width="5.140625" style="5" customWidth="1" outlineLevel="1"/>
    <col min="13" max="13" width="5.140625" style="5" hidden="1" customWidth="1" outlineLevel="1"/>
    <col min="14" max="15" width="5.140625" style="5" customWidth="1" outlineLevel="1"/>
    <col min="16" max="16" width="5.85546875" style="5" customWidth="1" outlineLevel="1"/>
    <col min="17" max="18" width="5.5703125" style="5" customWidth="1" outlineLevel="1"/>
    <col min="19" max="19" width="1.7109375" style="5" customWidth="1" outlineLevel="1"/>
    <col min="20" max="20" width="5" style="5" customWidth="1" outlineLevel="1"/>
    <col min="21" max="21" width="5.5703125" style="5" customWidth="1" outlineLevel="1"/>
    <col min="22" max="22" width="6.140625" style="5" customWidth="1" outlineLevel="1"/>
    <col min="23" max="23" width="6.28515625" style="5" customWidth="1" outlineLevel="1"/>
    <col min="24" max="24" width="5.28515625" style="5" customWidth="1" outlineLevel="1"/>
    <col min="25" max="25" width="5.5703125" style="5" customWidth="1" outlineLevel="1"/>
    <col min="26" max="26" width="5" style="5" hidden="1" customWidth="1" outlineLevel="1"/>
    <col min="27" max="27" width="6.140625" style="5" customWidth="1" outlineLevel="1"/>
    <col min="28" max="28" width="5.42578125" style="5" customWidth="1" outlineLevel="1"/>
    <col min="29" max="29" width="6.140625" style="5" customWidth="1" outlineLevel="1"/>
    <col min="30" max="31" width="5.42578125" style="5" customWidth="1" outlineLevel="1"/>
    <col min="32" max="33" width="1.7109375" style="5" customWidth="1"/>
    <col min="34" max="34" width="6.85546875" style="5" customWidth="1" outlineLevel="1"/>
    <col min="35" max="35" width="2.7109375" style="5" customWidth="1" outlineLevel="1"/>
    <col min="36" max="36" width="6.7109375" style="86" customWidth="1" outlineLevel="1"/>
    <col min="37" max="37" width="3.7109375" style="5" customWidth="1" outlineLevel="1"/>
    <col min="38" max="38" width="12.42578125" style="58" customWidth="1" outlineLevel="1"/>
    <col min="39" max="39" width="2.7109375" style="5" customWidth="1" outlineLevel="1"/>
    <col min="40" max="40" width="6.7109375" style="86" customWidth="1" outlineLevel="1"/>
    <col min="41" max="41" width="3.7109375" style="5" customWidth="1" outlineLevel="1"/>
    <col min="42" max="42" width="12.140625" style="58" customWidth="1" outlineLevel="1"/>
    <col min="43" max="43" width="2.7109375" style="5" customWidth="1" outlineLevel="1"/>
    <col min="44" max="44" width="6.7109375" style="86" customWidth="1" outlineLevel="1"/>
    <col min="45" max="45" width="3.7109375" style="5" customWidth="1" outlineLevel="1"/>
    <col min="46" max="46" width="11.85546875" style="58" customWidth="1" outlineLevel="1"/>
    <col min="47" max="47" width="2.7109375" style="5" customWidth="1" outlineLevel="1"/>
    <col min="48" max="48" width="6.7109375" style="86" customWidth="1" outlineLevel="1"/>
    <col min="49" max="49" width="4.7109375" style="5" customWidth="1" outlineLevel="1"/>
    <col min="50" max="50" width="12" style="58" customWidth="1" outlineLevel="1"/>
    <col min="51" max="51" width="2.7109375" style="5" customWidth="1" outlineLevel="1"/>
    <col min="52" max="52" width="6.7109375" style="86" customWidth="1" outlineLevel="1"/>
    <col min="53" max="53" width="4.7109375" style="5" customWidth="1" outlineLevel="1"/>
    <col min="54" max="54" width="12" style="58" customWidth="1" outlineLevel="1"/>
    <col min="55" max="55" width="1.7109375" style="5" customWidth="1" outlineLevel="1"/>
    <col min="56" max="56" width="2.42578125" style="5" hidden="1" customWidth="1"/>
    <col min="57" max="59" width="3.140625" style="5" hidden="1" customWidth="1"/>
    <col min="60" max="60" width="2.28515625" style="5" hidden="1" customWidth="1"/>
    <col min="61" max="63" width="3.140625" style="5" hidden="1" customWidth="1"/>
    <col min="64" max="64" width="2.28515625" style="6" hidden="1" customWidth="1"/>
    <col min="65" max="65" width="2.7109375" style="5" hidden="1" customWidth="1"/>
    <col min="66" max="66" width="2.28515625" style="5" hidden="1" customWidth="1"/>
    <col min="67" max="72" width="11.42578125" style="5" hidden="1" customWidth="1"/>
    <col min="73" max="73" width="7.140625" style="5" hidden="1" customWidth="1"/>
    <col min="74" max="74" width="3.28515625" style="5" hidden="1" customWidth="1"/>
    <col min="75" max="143" width="11.42578125" style="5" hidden="1" customWidth="1"/>
    <col min="144" max="220" width="11.42578125" style="5" customWidth="1"/>
    <col min="221" max="16384" width="11.42578125" style="5"/>
  </cols>
  <sheetData>
    <row r="1" spans="1:75" s="41" customFormat="1" ht="4.5" customHeight="1" x14ac:dyDescent="0.25">
      <c r="A1" s="50"/>
      <c r="B1" s="48"/>
      <c r="C1" s="48"/>
      <c r="D1" s="48"/>
      <c r="E1" s="48"/>
      <c r="F1" s="48"/>
      <c r="G1" s="48"/>
      <c r="H1" s="48"/>
      <c r="I1" s="48"/>
      <c r="J1" s="49"/>
      <c r="K1" s="49"/>
      <c r="L1" s="49"/>
      <c r="M1" s="49"/>
      <c r="N1" s="49"/>
      <c r="O1" s="49"/>
      <c r="P1" s="49"/>
      <c r="Q1" s="49"/>
      <c r="R1" s="49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7"/>
      <c r="AJ1" s="45"/>
      <c r="AL1" s="56"/>
      <c r="AN1" s="45"/>
      <c r="AP1" s="56"/>
      <c r="AR1" s="45"/>
      <c r="AT1" s="56"/>
      <c r="AV1" s="45"/>
      <c r="AX1" s="56"/>
      <c r="AZ1" s="45"/>
      <c r="BB1" s="56"/>
    </row>
    <row r="2" spans="1:75" s="41" customFormat="1" ht="12" customHeight="1" x14ac:dyDescent="0.25">
      <c r="A2" s="46"/>
      <c r="B2" s="825"/>
      <c r="C2" s="825"/>
      <c r="D2" s="825"/>
      <c r="E2" s="825"/>
      <c r="F2" s="825"/>
      <c r="G2" s="825"/>
      <c r="H2" s="825"/>
      <c r="I2" s="825"/>
      <c r="J2" s="825"/>
      <c r="K2" s="809" t="s">
        <v>617</v>
      </c>
      <c r="L2" s="810"/>
      <c r="M2" s="810"/>
      <c r="N2" s="810"/>
      <c r="O2" s="810"/>
      <c r="P2" s="810"/>
      <c r="Q2" s="810"/>
      <c r="R2" s="810"/>
      <c r="S2" s="810"/>
      <c r="T2" s="810"/>
      <c r="U2" s="810"/>
      <c r="V2" s="810"/>
      <c r="W2" s="810"/>
      <c r="X2" s="810"/>
      <c r="Y2" s="811"/>
      <c r="Z2" s="391"/>
      <c r="AA2" s="821" t="s">
        <v>64</v>
      </c>
      <c r="AB2" s="822"/>
      <c r="AC2" s="802">
        <f>Datos!J2</f>
        <v>45293</v>
      </c>
      <c r="AD2" s="802"/>
      <c r="AE2" s="802"/>
      <c r="AF2" s="44"/>
      <c r="AJ2" s="45"/>
      <c r="AL2" s="56"/>
      <c r="AN2" s="45"/>
      <c r="AR2" s="45"/>
      <c r="AV2" s="45"/>
      <c r="AZ2" s="45"/>
    </row>
    <row r="3" spans="1:75" s="41" customFormat="1" ht="12.75" customHeight="1" x14ac:dyDescent="0.25">
      <c r="A3" s="46"/>
      <c r="B3" s="825"/>
      <c r="C3" s="825"/>
      <c r="D3" s="825"/>
      <c r="E3" s="825"/>
      <c r="F3" s="825"/>
      <c r="G3" s="825"/>
      <c r="H3" s="825"/>
      <c r="I3" s="825"/>
      <c r="J3" s="825"/>
      <c r="K3" s="812"/>
      <c r="L3" s="813"/>
      <c r="M3" s="813"/>
      <c r="N3" s="813"/>
      <c r="O3" s="813"/>
      <c r="P3" s="813"/>
      <c r="Q3" s="813"/>
      <c r="R3" s="813"/>
      <c r="S3" s="813"/>
      <c r="T3" s="813"/>
      <c r="U3" s="813"/>
      <c r="V3" s="813"/>
      <c r="W3" s="813"/>
      <c r="X3" s="813"/>
      <c r="Y3" s="814"/>
      <c r="Z3" s="391"/>
      <c r="AA3" s="823" t="s">
        <v>67</v>
      </c>
      <c r="AB3" s="824"/>
      <c r="AC3" s="803" t="s">
        <v>392</v>
      </c>
      <c r="AD3" s="803"/>
      <c r="AE3" s="803"/>
      <c r="AF3" s="44"/>
      <c r="AJ3" s="45"/>
      <c r="AL3" s="56"/>
      <c r="AN3" s="45"/>
      <c r="AR3" s="45"/>
      <c r="AV3" s="45"/>
      <c r="AZ3" s="45"/>
    </row>
    <row r="4" spans="1:75" s="41" customFormat="1" ht="12" customHeight="1" x14ac:dyDescent="0.25">
      <c r="A4" s="46"/>
      <c r="B4" s="825"/>
      <c r="C4" s="825"/>
      <c r="D4" s="825"/>
      <c r="E4" s="825"/>
      <c r="F4" s="825"/>
      <c r="G4" s="825"/>
      <c r="H4" s="825"/>
      <c r="I4" s="825"/>
      <c r="J4" s="825"/>
      <c r="K4" s="815" t="str">
        <f>'ÍNDICE 00'!C7</f>
        <v>MATRIZ DE PLANIFICACIÓN DEL TALENTO HUMANO POR NIVELES TERRITORIALES</v>
      </c>
      <c r="L4" s="816"/>
      <c r="M4" s="816"/>
      <c r="N4" s="816"/>
      <c r="O4" s="816"/>
      <c r="P4" s="816"/>
      <c r="Q4" s="816"/>
      <c r="R4" s="816"/>
      <c r="S4" s="816"/>
      <c r="T4" s="816"/>
      <c r="U4" s="816"/>
      <c r="V4" s="816"/>
      <c r="W4" s="816"/>
      <c r="X4" s="816"/>
      <c r="Y4" s="817"/>
      <c r="Z4" s="392"/>
      <c r="AA4" s="815" t="s">
        <v>61</v>
      </c>
      <c r="AB4" s="817"/>
      <c r="AC4" s="775" t="s">
        <v>347</v>
      </c>
      <c r="AD4" s="775"/>
      <c r="AE4" s="775"/>
      <c r="AF4" s="44"/>
      <c r="AJ4" s="45"/>
      <c r="AL4" s="56"/>
      <c r="AN4" s="45"/>
      <c r="AR4" s="45"/>
      <c r="AV4" s="45"/>
      <c r="AZ4" s="45"/>
    </row>
    <row r="5" spans="1:75" s="41" customFormat="1" ht="12" customHeight="1" x14ac:dyDescent="0.25">
      <c r="A5" s="46"/>
      <c r="B5" s="825"/>
      <c r="C5" s="825"/>
      <c r="D5" s="825"/>
      <c r="E5" s="825"/>
      <c r="F5" s="825"/>
      <c r="G5" s="825"/>
      <c r="H5" s="825"/>
      <c r="I5" s="825"/>
      <c r="J5" s="825"/>
      <c r="K5" s="818" t="s">
        <v>380</v>
      </c>
      <c r="L5" s="819"/>
      <c r="M5" s="819"/>
      <c r="N5" s="819"/>
      <c r="O5" s="819"/>
      <c r="P5" s="819"/>
      <c r="Q5" s="819"/>
      <c r="R5" s="819"/>
      <c r="S5" s="819"/>
      <c r="T5" s="819"/>
      <c r="U5" s="819"/>
      <c r="V5" s="819"/>
      <c r="W5" s="819"/>
      <c r="X5" s="819"/>
      <c r="Y5" s="820"/>
      <c r="Z5" s="669"/>
      <c r="AA5" s="815" t="s">
        <v>82</v>
      </c>
      <c r="AB5" s="817"/>
      <c r="AC5" s="775" t="str">
        <f>'ÍNDICE 00'!I7</f>
        <v>PRO-MDT-PTH-01 FOR 05 EXT</v>
      </c>
      <c r="AD5" s="775"/>
      <c r="AE5" s="775"/>
      <c r="AF5" s="44"/>
      <c r="AJ5" s="45"/>
      <c r="AL5" s="56"/>
      <c r="AN5" s="45"/>
      <c r="AP5" s="56"/>
      <c r="AR5" s="45"/>
      <c r="AT5" s="56"/>
      <c r="AV5" s="45"/>
      <c r="AX5" s="56"/>
      <c r="AZ5" s="45"/>
      <c r="BB5" s="56"/>
    </row>
    <row r="6" spans="1:75" s="41" customFormat="1" ht="9" customHeight="1" x14ac:dyDescent="0.25">
      <c r="A6" s="46"/>
      <c r="B6" s="826"/>
      <c r="C6" s="826"/>
      <c r="D6" s="826"/>
      <c r="E6" s="826"/>
      <c r="F6" s="826"/>
      <c r="G6" s="826"/>
      <c r="H6" s="826"/>
      <c r="I6" s="826"/>
      <c r="J6" s="826"/>
      <c r="K6" s="826"/>
      <c r="L6" s="826"/>
      <c r="M6" s="826"/>
      <c r="N6" s="826"/>
      <c r="O6" s="826"/>
      <c r="P6" s="826"/>
      <c r="Q6" s="826"/>
      <c r="R6" s="826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4"/>
      <c r="AJ6" s="45"/>
      <c r="AL6" s="56"/>
      <c r="AN6" s="45"/>
      <c r="AP6" s="56"/>
      <c r="AR6" s="45"/>
      <c r="AT6" s="56"/>
      <c r="AV6" s="45"/>
      <c r="AX6" s="56"/>
      <c r="AZ6" s="45"/>
      <c r="BB6" s="56"/>
    </row>
    <row r="7" spans="1:75" s="40" customFormat="1" ht="21.75" customHeight="1" x14ac:dyDescent="0.25">
      <c r="A7" s="3"/>
      <c r="B7" s="808" t="s">
        <v>56</v>
      </c>
      <c r="C7" s="804"/>
      <c r="D7" s="804"/>
      <c r="E7" s="804"/>
      <c r="F7" s="804"/>
      <c r="G7" s="804"/>
      <c r="H7" s="804"/>
      <c r="I7" s="800"/>
      <c r="J7" s="800"/>
      <c r="K7" s="800"/>
      <c r="L7" s="800"/>
      <c r="M7" s="800"/>
      <c r="N7" s="800"/>
      <c r="O7" s="800"/>
      <c r="P7" s="800"/>
      <c r="Q7" s="800"/>
      <c r="R7" s="800"/>
      <c r="S7" s="800"/>
      <c r="T7" s="800"/>
      <c r="U7" s="804" t="s">
        <v>79</v>
      </c>
      <c r="V7" s="804"/>
      <c r="W7" s="804"/>
      <c r="X7" s="804"/>
      <c r="Y7" s="804"/>
      <c r="Z7" s="828"/>
      <c r="AA7" s="828"/>
      <c r="AB7" s="828"/>
      <c r="AC7" s="828"/>
      <c r="AD7" s="828"/>
      <c r="AE7" s="829"/>
      <c r="AF7" s="43"/>
      <c r="AG7" s="42"/>
      <c r="AH7" s="41"/>
      <c r="AI7" s="41"/>
      <c r="AJ7" s="45"/>
      <c r="AK7" s="41"/>
      <c r="AL7" s="56"/>
      <c r="AM7" s="41"/>
      <c r="AN7" s="45"/>
      <c r="AO7" s="41"/>
      <c r="AP7" s="56"/>
      <c r="AQ7" s="41"/>
      <c r="AR7" s="45"/>
      <c r="AS7" s="41"/>
      <c r="AT7" s="56"/>
      <c r="AU7" s="41"/>
      <c r="AV7" s="45"/>
      <c r="AW7" s="41"/>
      <c r="AX7" s="56"/>
      <c r="AY7" s="41"/>
      <c r="AZ7" s="45"/>
      <c r="BA7" s="41"/>
      <c r="BB7" s="56"/>
      <c r="BC7" s="41"/>
    </row>
    <row r="8" spans="1:75" s="40" customFormat="1" ht="24" customHeight="1" thickBot="1" x14ac:dyDescent="0.3">
      <c r="A8" s="3"/>
      <c r="B8" s="805" t="s">
        <v>178</v>
      </c>
      <c r="C8" s="806"/>
      <c r="D8" s="806"/>
      <c r="E8" s="806"/>
      <c r="F8" s="806"/>
      <c r="G8" s="806"/>
      <c r="H8" s="806"/>
      <c r="I8" s="827"/>
      <c r="J8" s="827"/>
      <c r="K8" s="827"/>
      <c r="L8" s="827"/>
      <c r="M8" s="827"/>
      <c r="N8" s="827"/>
      <c r="O8" s="827"/>
      <c r="P8" s="827"/>
      <c r="Q8" s="827"/>
      <c r="R8" s="827"/>
      <c r="S8" s="827"/>
      <c r="T8" s="827"/>
      <c r="U8" s="807" t="s">
        <v>99</v>
      </c>
      <c r="V8" s="807"/>
      <c r="W8" s="807"/>
      <c r="X8" s="807"/>
      <c r="Y8" s="807"/>
      <c r="Z8" s="830"/>
      <c r="AA8" s="830"/>
      <c r="AB8" s="830"/>
      <c r="AC8" s="830"/>
      <c r="AD8" s="830"/>
      <c r="AE8" s="831"/>
      <c r="AF8" s="43"/>
      <c r="AG8" s="42"/>
      <c r="AH8" s="41"/>
      <c r="AI8" s="41"/>
      <c r="AJ8" s="45"/>
      <c r="AK8" s="41"/>
      <c r="AL8" s="56"/>
      <c r="AM8" s="41"/>
      <c r="AN8" s="45"/>
      <c r="AO8" s="41"/>
      <c r="AP8" s="56"/>
      <c r="AQ8" s="41"/>
      <c r="AR8" s="45"/>
      <c r="AS8" s="41"/>
      <c r="AT8" s="56"/>
      <c r="AU8" s="41"/>
      <c r="AV8" s="45"/>
      <c r="AW8" s="41"/>
      <c r="AX8" s="56"/>
      <c r="AY8" s="41"/>
      <c r="AZ8" s="45"/>
      <c r="BA8" s="41"/>
      <c r="BB8" s="56"/>
    </row>
    <row r="9" spans="1:75" ht="6.75" customHeight="1" x14ac:dyDescent="0.25">
      <c r="A9" s="2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75"/>
      <c r="AA9" s="75"/>
      <c r="AB9" s="75"/>
      <c r="AC9" s="75"/>
      <c r="AD9" s="75"/>
      <c r="AE9" s="75"/>
      <c r="AF9" s="19"/>
      <c r="AG9" s="356"/>
      <c r="AH9" s="39"/>
      <c r="AI9" s="39"/>
      <c r="AJ9" s="84"/>
      <c r="AK9" s="39"/>
      <c r="AL9" s="57"/>
      <c r="AM9" s="39"/>
      <c r="AN9" s="84"/>
      <c r="AO9" s="39"/>
      <c r="AP9" s="57"/>
      <c r="AQ9" s="39"/>
      <c r="AR9" s="84"/>
      <c r="AS9" s="39"/>
      <c r="AT9" s="57"/>
      <c r="AU9" s="39"/>
      <c r="AV9" s="84"/>
      <c r="AW9" s="39"/>
      <c r="AX9" s="57"/>
      <c r="AY9" s="39"/>
      <c r="AZ9" s="84"/>
      <c r="BA9" s="39"/>
      <c r="BB9" s="57"/>
      <c r="BC9" s="38"/>
    </row>
    <row r="10" spans="1:75" ht="16.5" customHeight="1" x14ac:dyDescent="0.25">
      <c r="A10" s="20"/>
      <c r="B10" s="801" t="s">
        <v>98</v>
      </c>
      <c r="C10" s="801"/>
      <c r="D10" s="801"/>
      <c r="E10" s="801"/>
      <c r="F10" s="801"/>
      <c r="G10" s="774" t="s">
        <v>97</v>
      </c>
      <c r="H10" s="774"/>
      <c r="I10" s="774"/>
      <c r="J10" s="774"/>
      <c r="K10" s="774"/>
      <c r="L10" s="774"/>
      <c r="M10" s="774"/>
      <c r="N10" s="774"/>
      <c r="O10" s="774"/>
      <c r="P10" s="774"/>
      <c r="Q10" s="774"/>
      <c r="R10" s="774"/>
      <c r="S10" s="28"/>
      <c r="T10" s="843" t="s">
        <v>75</v>
      </c>
      <c r="U10" s="843"/>
      <c r="V10" s="843"/>
      <c r="W10" s="843"/>
      <c r="X10" s="843"/>
      <c r="Y10" s="843"/>
      <c r="Z10" s="843"/>
      <c r="AA10" s="843"/>
      <c r="AB10" s="843"/>
      <c r="AC10" s="843"/>
      <c r="AD10" s="843"/>
      <c r="AE10" s="843"/>
      <c r="AF10" s="32"/>
      <c r="AG10" s="33"/>
      <c r="AH10" s="844" t="s">
        <v>349</v>
      </c>
      <c r="AI10" s="845"/>
      <c r="AJ10" s="845"/>
      <c r="AK10" s="845"/>
      <c r="AL10" s="845"/>
      <c r="AM10" s="845"/>
      <c r="AN10" s="845"/>
      <c r="AO10" s="845"/>
      <c r="AP10" s="845"/>
      <c r="AQ10" s="845"/>
      <c r="AR10" s="845"/>
      <c r="AS10" s="845"/>
      <c r="AT10" s="845"/>
      <c r="AU10" s="845"/>
      <c r="AV10" s="845"/>
      <c r="AW10" s="845"/>
      <c r="AX10" s="845"/>
      <c r="AY10" s="845"/>
      <c r="AZ10" s="845"/>
      <c r="BA10" s="845"/>
      <c r="BB10" s="846"/>
      <c r="BC10" s="19"/>
      <c r="BE10" s="832" t="s">
        <v>122</v>
      </c>
      <c r="BF10" s="832"/>
      <c r="BG10" s="832"/>
      <c r="BH10" s="832"/>
      <c r="BI10" s="832"/>
      <c r="BJ10" s="832"/>
      <c r="BK10" s="832"/>
      <c r="BL10" s="5"/>
    </row>
    <row r="11" spans="1:75" s="34" customFormat="1" ht="35.25" customHeight="1" x14ac:dyDescent="0.25">
      <c r="A11" s="37"/>
      <c r="B11" s="801"/>
      <c r="C11" s="801"/>
      <c r="D11" s="801"/>
      <c r="E11" s="801"/>
      <c r="F11" s="801"/>
      <c r="G11" s="774" t="s">
        <v>96</v>
      </c>
      <c r="H11" s="774"/>
      <c r="I11" s="774"/>
      <c r="J11" s="774"/>
      <c r="K11" s="774"/>
      <c r="L11" s="774"/>
      <c r="M11" s="774"/>
      <c r="N11" s="791" t="s">
        <v>95</v>
      </c>
      <c r="O11" s="791"/>
      <c r="P11" s="791"/>
      <c r="Q11" s="791"/>
      <c r="R11" s="791"/>
      <c r="S11" s="315"/>
      <c r="T11" s="774" t="s">
        <v>96</v>
      </c>
      <c r="U11" s="774"/>
      <c r="V11" s="774"/>
      <c r="W11" s="774"/>
      <c r="X11" s="774"/>
      <c r="Y11" s="774"/>
      <c r="Z11" s="774"/>
      <c r="AA11" s="791" t="s">
        <v>95</v>
      </c>
      <c r="AB11" s="791"/>
      <c r="AC11" s="791"/>
      <c r="AD11" s="791"/>
      <c r="AE11" s="791"/>
      <c r="AF11" s="36"/>
      <c r="AG11" s="357"/>
      <c r="AH11" s="841" t="str">
        <f>W12</f>
        <v>Cuarta Autoridad (Sub Gerencia / Director de área o su equivalente)*</v>
      </c>
      <c r="AI11" s="833" t="s">
        <v>19</v>
      </c>
      <c r="AJ11" s="833"/>
      <c r="AK11" s="833"/>
      <c r="AL11" s="833"/>
      <c r="AM11" s="834" t="s">
        <v>21</v>
      </c>
      <c r="AN11" s="834"/>
      <c r="AO11" s="834"/>
      <c r="AP11" s="834"/>
      <c r="AQ11" s="835" t="s">
        <v>221</v>
      </c>
      <c r="AR11" s="835"/>
      <c r="AS11" s="835"/>
      <c r="AT11" s="835"/>
      <c r="AU11" s="836" t="s">
        <v>220</v>
      </c>
      <c r="AV11" s="836"/>
      <c r="AW11" s="836"/>
      <c r="AX11" s="836"/>
      <c r="AY11" s="842" t="s">
        <v>238</v>
      </c>
      <c r="AZ11" s="842"/>
      <c r="BA11" s="842"/>
      <c r="BB11" s="842"/>
      <c r="BC11" s="35"/>
      <c r="BE11" s="840" t="s">
        <v>94</v>
      </c>
      <c r="BF11" s="840"/>
      <c r="BG11" s="840"/>
      <c r="BI11" s="840" t="s">
        <v>93</v>
      </c>
      <c r="BJ11" s="840"/>
      <c r="BK11" s="840"/>
      <c r="BM11" s="7"/>
    </row>
    <row r="12" spans="1:75" s="28" customFormat="1" ht="99.75" customHeight="1" x14ac:dyDescent="0.15">
      <c r="A12" s="33"/>
      <c r="B12" s="320" t="s">
        <v>92</v>
      </c>
      <c r="C12" s="801" t="s">
        <v>2</v>
      </c>
      <c r="D12" s="801"/>
      <c r="E12" s="801"/>
      <c r="F12" s="801"/>
      <c r="G12" s="66" t="s">
        <v>618</v>
      </c>
      <c r="H12" s="66" t="s">
        <v>619</v>
      </c>
      <c r="I12" s="66" t="s">
        <v>620</v>
      </c>
      <c r="J12" s="66" t="s">
        <v>621</v>
      </c>
      <c r="K12" s="66" t="s">
        <v>623</v>
      </c>
      <c r="L12" s="66" t="s">
        <v>622</v>
      </c>
      <c r="M12" s="95" t="s">
        <v>89</v>
      </c>
      <c r="N12" s="65" t="s">
        <v>19</v>
      </c>
      <c r="O12" s="66" t="s">
        <v>21</v>
      </c>
      <c r="P12" s="67" t="s">
        <v>221</v>
      </c>
      <c r="Q12" s="68" t="s">
        <v>220</v>
      </c>
      <c r="R12" s="67" t="s">
        <v>238</v>
      </c>
      <c r="S12" s="55"/>
      <c r="T12" s="66" t="str">
        <f t="shared" ref="T12:T43" si="0">+IF((G12)=0," ",IF((G12)&gt;0,G12))</f>
        <v>Primera Autoridad a Nivel Nacional*</v>
      </c>
      <c r="U12" s="66" t="str">
        <f t="shared" ref="U12:U43" si="1">+IF((H12)=0," ",IF((H12)&gt;0,H12))</f>
        <v>Segunda Autoridad a Nivel Nacional*</v>
      </c>
      <c r="V12" s="66" t="str">
        <f t="shared" ref="V12:V43" si="2">+IF((I12)=0," ",IF((I12)&gt;0,I12))</f>
        <v>Tercera Autoridad*</v>
      </c>
      <c r="W12" s="66" t="str">
        <f t="shared" ref="W12:W43" si="3">+IF((J12)=0," ",IF((J12)&gt;0,J12))</f>
        <v>Cuarta Autoridad (Sub Gerencia / Director de área o su equivalente)*</v>
      </c>
      <c r="X12" s="66" t="str">
        <f t="shared" ref="X12:X43" si="4">+IF((K12)=0," ",IF((K12)&gt;0,K12))</f>
        <v>Asesor*</v>
      </c>
      <c r="Y12" s="66" t="str">
        <f t="shared" ref="Y12:Y43" si="5">+IF((L12)=0," ",IF((L12)&gt;0,L12))</f>
        <v>Coordinador de despacho*</v>
      </c>
      <c r="Z12" s="95" t="str">
        <f>M12</f>
        <v>Dirección</v>
      </c>
      <c r="AA12" s="65" t="s">
        <v>19</v>
      </c>
      <c r="AB12" s="66" t="s">
        <v>21</v>
      </c>
      <c r="AC12" s="67" t="s">
        <v>230</v>
      </c>
      <c r="AD12" s="68" t="s">
        <v>220</v>
      </c>
      <c r="AE12" s="67" t="s">
        <v>238</v>
      </c>
      <c r="AF12" s="32"/>
      <c r="AG12" s="33"/>
      <c r="AH12" s="841"/>
      <c r="AI12" s="837" t="s">
        <v>91</v>
      </c>
      <c r="AJ12" s="838"/>
      <c r="AK12" s="839"/>
      <c r="AL12" s="59" t="s">
        <v>90</v>
      </c>
      <c r="AM12" s="852" t="s">
        <v>91</v>
      </c>
      <c r="AN12" s="853"/>
      <c r="AO12" s="853"/>
      <c r="AP12" s="60" t="s">
        <v>90</v>
      </c>
      <c r="AQ12" s="854" t="s">
        <v>91</v>
      </c>
      <c r="AR12" s="855"/>
      <c r="AS12" s="855"/>
      <c r="AT12" s="61" t="s">
        <v>90</v>
      </c>
      <c r="AU12" s="861" t="s">
        <v>91</v>
      </c>
      <c r="AV12" s="862"/>
      <c r="AW12" s="862"/>
      <c r="AX12" s="62" t="s">
        <v>90</v>
      </c>
      <c r="AY12" s="863" t="s">
        <v>91</v>
      </c>
      <c r="AZ12" s="864"/>
      <c r="BA12" s="864"/>
      <c r="BB12" s="217" t="s">
        <v>90</v>
      </c>
      <c r="BC12" s="32"/>
      <c r="BE12" s="31" t="s">
        <v>83</v>
      </c>
      <c r="BF12" s="30" t="s">
        <v>160</v>
      </c>
      <c r="BG12" s="29" t="s">
        <v>161</v>
      </c>
      <c r="BI12" s="31" t="s">
        <v>83</v>
      </c>
      <c r="BJ12" s="30" t="s">
        <v>160</v>
      </c>
      <c r="BK12" s="29" t="s">
        <v>161</v>
      </c>
      <c r="BM12" s="370"/>
      <c r="BO12" s="34"/>
      <c r="BP12" s="34"/>
      <c r="BQ12" s="206" t="str">
        <f>+AI11</f>
        <v>Ejecución y coordinación de procesos</v>
      </c>
      <c r="BR12" s="206" t="str">
        <f>+AM11</f>
        <v xml:space="preserve">Ejecución de procesos </v>
      </c>
      <c r="BS12" s="206" t="str">
        <f>+AQ11</f>
        <v>Ejecución de procesos de apoyo</v>
      </c>
      <c r="BT12" s="206" t="str">
        <f>+AU11</f>
        <v>Administrativo</v>
      </c>
      <c r="BU12" s="206" t="str">
        <f>+AY11</f>
        <v>Servicios</v>
      </c>
      <c r="BV12" s="34"/>
      <c r="BW12" s="204"/>
    </row>
    <row r="13" spans="1:75" s="26" customFormat="1" ht="24.95" customHeight="1" x14ac:dyDescent="0.25">
      <c r="A13" s="24"/>
      <c r="B13" s="301"/>
      <c r="C13" s="788"/>
      <c r="D13" s="789"/>
      <c r="E13" s="789"/>
      <c r="F13" s="790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180"/>
      <c r="T13" s="307" t="str">
        <f t="shared" si="0"/>
        <v xml:space="preserve"> </v>
      </c>
      <c r="U13" s="307" t="str">
        <f t="shared" si="1"/>
        <v xml:space="preserve"> </v>
      </c>
      <c r="V13" s="307" t="str">
        <f t="shared" si="2"/>
        <v xml:space="preserve"> </v>
      </c>
      <c r="W13" s="307" t="str">
        <f t="shared" si="3"/>
        <v xml:space="preserve"> </v>
      </c>
      <c r="X13" s="307" t="str">
        <f t="shared" si="4"/>
        <v xml:space="preserve"> </v>
      </c>
      <c r="Y13" s="307" t="str">
        <f t="shared" si="5"/>
        <v xml:space="preserve"> </v>
      </c>
      <c r="Z13" s="96" t="str">
        <f t="shared" ref="Z13:Z44" si="6">+IF((M13)=0," ",IF((M13)&gt;0,M13))</f>
        <v xml:space="preserve"> </v>
      </c>
      <c r="AA13" s="309"/>
      <c r="AB13" s="309"/>
      <c r="AC13" s="309"/>
      <c r="AD13" s="309"/>
      <c r="AE13" s="309"/>
      <c r="AF13" s="21"/>
      <c r="AG13" s="24"/>
      <c r="AH13" s="96" t="str">
        <f>+IF((W13)=0," ",IF((W13)&gt;0,W13))</f>
        <v xml:space="preserve"> </v>
      </c>
      <c r="AI13" s="69" t="str">
        <f t="shared" ref="AI13:AI44" si="7">+IF((AA13-N13)=0," ",IF((AA13-N13)&lt;0,(AA13-N13)*-1,(AA13-N13)))</f>
        <v xml:space="preserve"> </v>
      </c>
      <c r="AJ13" s="85" t="str">
        <f t="shared" ref="AJ13:AJ44" si="8">+IF((AA13-N13)=0," ",IF((AA13-N13)&lt;-1,"Servidores excedentes",IF((AA13-N13)=1,"Servidor requerido",IF((AA13-N13)=-1,"Servidor excedente",IF((AA13-N13)&gt;1,"Servidores requeridos","")))))</f>
        <v xml:space="preserve"> </v>
      </c>
      <c r="AK13" s="70" t="str">
        <f>IF(OR(AJ13="Servidor excedente",AJ13="Servidores excedentes"),"ñ",IF(OR(AJ13="Servidores requeridos",AJ13="Servidor requerido"),"ò"," "))</f>
        <v xml:space="preserve"> </v>
      </c>
      <c r="AL13" s="304"/>
      <c r="AM13" s="78" t="str">
        <f t="shared" ref="AM13:AM44" si="9">IF((AB13-O13)=0," ",IF((AB13-O13)&lt;0,(AB13-O13)*-1,(AB13-O13)))</f>
        <v xml:space="preserve"> </v>
      </c>
      <c r="AN13" s="87" t="str">
        <f t="shared" ref="AN13:AN44" si="10">+IF((AB13-O13)=0," ", IF((AB13-O13)=-1,"Servidor excedente",IF((AB13-O13)&lt;-1,"Servidores excedentes", IF((AB13-O13)=1,"Servidor requerido", IF((AB13-O13)&gt;1,"Servidores requeridos","")))))</f>
        <v xml:space="preserve"> </v>
      </c>
      <c r="AO13" s="79" t="str">
        <f>IF(OR(AN13="Servidor excedente",AN13="Servidores excedentes"),"ñ",IF(OR(AN13="Servidores requeridos",AN13="Servidor requerido"),"ò"," "))</f>
        <v xml:space="preserve"> </v>
      </c>
      <c r="AP13" s="305"/>
      <c r="AQ13" s="80" t="str">
        <f t="shared" ref="AQ13:AQ44" si="11">IF((AC13-P13)=0," ",IF((AC13-P13)&lt;0,(AC13-P13)*-1,(AC13-P13)))</f>
        <v xml:space="preserve"> </v>
      </c>
      <c r="AR13" s="88" t="str">
        <f t="shared" ref="AR13:AR44" si="12">+IF((AC13-P13)=0," ",IF((AC13-P13)=1,"Servidor requerido",IF((AC13-P13)&gt;1,"Servidores requeridos",IF((AC13-P13)=-1,"Servidor excedente",IF((AC13-P13)&lt;-1,"Servidores excedentes","")))))</f>
        <v xml:space="preserve"> </v>
      </c>
      <c r="AS13" s="81" t="str">
        <f>IF(OR(AR13="Servidor excedente",AR13="Servidores excedentes"),"ñ",IF(OR(AR13="Servidores requeridos",AR13="Servidor requerido"),"ò"," "))</f>
        <v xml:space="preserve"> </v>
      </c>
      <c r="AT13" s="306"/>
      <c r="AU13" s="82" t="str">
        <f t="shared" ref="AU13:AU44" si="13">IF((AD13-Q13)=0," ",IF((AD13-Q13)&lt;0,(AD13-Q13)*-1,(AD13-Q13)))</f>
        <v xml:space="preserve"> </v>
      </c>
      <c r="AV13" s="89" t="str">
        <f t="shared" ref="AV13:AV44" si="14">+IF((AD13-Q13)=0," ",IF((AD13-Q13)=1,"Servidor requerido",IF((AD13-Q13)&gt;1,"Servidores requeridos",IF((AD13-Q13)=-1,"Servidor excedente",IF((AD13-Q13)&lt;-1,"Servidores excedentes","")))))</f>
        <v xml:space="preserve"> </v>
      </c>
      <c r="AW13" s="83" t="str">
        <f>IF(OR(AV13="Servidor excedente",AV13="Servidores excedentes"),"ñ",IF(OR(AV13="Servidores requeridos",AV13="Servidor requerido"),"ò"," "))</f>
        <v xml:space="preserve"> </v>
      </c>
      <c r="AX13" s="306"/>
      <c r="AY13" s="218" t="str">
        <f t="shared" ref="AY13:AY44" si="15">IF((AE13-R13)=0," ",IF((AE13-R13)&lt;0,(AE13-R13)*-1,(AE13-R13)))</f>
        <v xml:space="preserve"> </v>
      </c>
      <c r="AZ13" s="219" t="str">
        <f t="shared" ref="AZ13:AZ44" si="16">+IF((AE13-R13)=0," ",IF((AE13-R13)=1,"Servidor requerido",IF((AE13-R13)&gt;1,"Servidores requeridos",IF((AE13-R13)=-1,"Servidor excedente",IF((AE13-R13)&lt;-1,"Servidores excedentes","")))))</f>
        <v xml:space="preserve"> </v>
      </c>
      <c r="BA13" s="220" t="str">
        <f>IF(OR(AZ13="Servidor excedente",AZ13="Servidores excedentes"),"ñ",IF(OR(AZ13="Servidores requeridos",AZ13="Servidor requerido"),"ò"," "))</f>
        <v xml:space="preserve"> </v>
      </c>
      <c r="BB13" s="306"/>
      <c r="BC13" s="27"/>
      <c r="BE13" s="98" t="str">
        <f t="shared" ref="BE13:BG32" si="17">IF($B13=BE$12,(SUM($G13:$R13))," ")</f>
        <v xml:space="preserve"> </v>
      </c>
      <c r="BF13" s="98" t="str">
        <f t="shared" si="17"/>
        <v xml:space="preserve"> </v>
      </c>
      <c r="BG13" s="98" t="str">
        <f t="shared" si="17"/>
        <v xml:space="preserve"> </v>
      </c>
      <c r="BI13" s="98" t="str">
        <f t="shared" ref="BI13:BK32" si="18">IF($B13=BI$12,(SUM($T13:$AE13))," ")</f>
        <v xml:space="preserve"> </v>
      </c>
      <c r="BJ13" s="98" t="str">
        <f t="shared" si="18"/>
        <v xml:space="preserve"> </v>
      </c>
      <c r="BK13" s="98" t="str">
        <f t="shared" si="18"/>
        <v xml:space="preserve"> </v>
      </c>
      <c r="BM13" s="22"/>
      <c r="BO13" s="859" t="s">
        <v>208</v>
      </c>
      <c r="BP13" s="859"/>
      <c r="BQ13" s="202">
        <f>SUMIFS($AI$13:$AI$150,$AJ$13:$AJ$150,"Servidores requeridos")</f>
        <v>0</v>
      </c>
      <c r="BR13" s="202">
        <f>SUMIFS($AM$13:$AM$150,$AN$13:$AN$150,"Servidores requeridos")</f>
        <v>0</v>
      </c>
      <c r="BS13" s="202">
        <f>SUMIFS($AQ$13:$AQ$150,$AR$13:$AR$150,"Servidores requeridos")</f>
        <v>0</v>
      </c>
      <c r="BT13" s="203">
        <f>SUMIFS($AU$13:$AU$150,$AV$13:$AV$150,"Servidores requeridos")</f>
        <v>0</v>
      </c>
      <c r="BU13" s="203">
        <f>SUMIFS($AY$13:$AY$150,$AZ$13:$AZ$150,"Servidores requeridos")</f>
        <v>0</v>
      </c>
      <c r="BV13" s="204"/>
      <c r="BW13" s="204"/>
    </row>
    <row r="14" spans="1:75" s="26" customFormat="1" ht="24.95" customHeight="1" x14ac:dyDescent="0.25">
      <c r="A14" s="24"/>
      <c r="B14" s="301"/>
      <c r="C14" s="788"/>
      <c r="D14" s="789"/>
      <c r="E14" s="789"/>
      <c r="F14" s="790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180"/>
      <c r="T14" s="307" t="str">
        <f t="shared" si="0"/>
        <v xml:space="preserve"> </v>
      </c>
      <c r="U14" s="307" t="str">
        <f t="shared" si="1"/>
        <v xml:space="preserve"> </v>
      </c>
      <c r="V14" s="307" t="str">
        <f t="shared" si="2"/>
        <v xml:space="preserve"> </v>
      </c>
      <c r="W14" s="307" t="str">
        <f t="shared" si="3"/>
        <v xml:space="preserve"> </v>
      </c>
      <c r="X14" s="307" t="str">
        <f t="shared" si="4"/>
        <v xml:space="preserve"> </v>
      </c>
      <c r="Y14" s="307" t="str">
        <f t="shared" si="5"/>
        <v xml:space="preserve"> </v>
      </c>
      <c r="Z14" s="96" t="str">
        <f t="shared" si="6"/>
        <v xml:space="preserve"> </v>
      </c>
      <c r="AA14" s="309"/>
      <c r="AB14" s="309"/>
      <c r="AC14" s="309"/>
      <c r="AD14" s="309"/>
      <c r="AE14" s="309"/>
      <c r="AF14" s="21"/>
      <c r="AG14" s="24"/>
      <c r="AH14" s="96" t="str">
        <f t="shared" ref="AH14:AH77" si="19">+IF((W14)=0," ",IF((W14)&gt;0,W14))</f>
        <v xml:space="preserve"> </v>
      </c>
      <c r="AI14" s="69" t="str">
        <f t="shared" si="7"/>
        <v xml:space="preserve"> </v>
      </c>
      <c r="AJ14" s="85" t="str">
        <f t="shared" si="8"/>
        <v xml:space="preserve"> </v>
      </c>
      <c r="AK14" s="70" t="str">
        <f t="shared" ref="AK14:AK77" si="20">IF(OR(AJ14="Servidor excedente",AJ14="Servidores excedentes"),"ñ",IF(OR(AJ14="Servidores requeridos",AJ14="Servidor requerido"),"ò"," "))</f>
        <v xml:space="preserve"> </v>
      </c>
      <c r="AL14" s="304"/>
      <c r="AM14" s="78" t="str">
        <f t="shared" si="9"/>
        <v xml:space="preserve"> </v>
      </c>
      <c r="AN14" s="87" t="str">
        <f t="shared" si="10"/>
        <v xml:space="preserve"> </v>
      </c>
      <c r="AO14" s="79" t="str">
        <f t="shared" ref="AO14:AO77" si="21">IF(OR(AN14="Servidor excedente",AN14="Servidores excedentes"),"ñ",IF(OR(AN14="Servidores requeridos",AN14="Servidor requerido"),"ò"," "))</f>
        <v xml:space="preserve"> </v>
      </c>
      <c r="AP14" s="305"/>
      <c r="AQ14" s="80" t="str">
        <f t="shared" si="11"/>
        <v xml:space="preserve"> </v>
      </c>
      <c r="AR14" s="88" t="str">
        <f t="shared" si="12"/>
        <v xml:space="preserve"> </v>
      </c>
      <c r="AS14" s="81" t="str">
        <f t="shared" ref="AS14:AS77" si="22">IF(OR(AR14="Servidor excedente",AR14="Servidores excedentes"),"ñ",IF(OR(AR14="Servidores requeridos",AR14="Servidor requerido"),"ò"," "))</f>
        <v xml:space="preserve"> </v>
      </c>
      <c r="AT14" s="306"/>
      <c r="AU14" s="82" t="str">
        <f t="shared" si="13"/>
        <v xml:space="preserve"> </v>
      </c>
      <c r="AV14" s="89" t="str">
        <f t="shared" si="14"/>
        <v xml:space="preserve"> </v>
      </c>
      <c r="AW14" s="83" t="str">
        <f t="shared" ref="AW14:AW77" si="23">IF(OR(AV14="Servidor excedente",AV14="Servidores excedentes"),"ñ",IF(OR(AV14="Servidores requeridos",AV14="Servidor requerido"),"ò"," "))</f>
        <v xml:space="preserve"> </v>
      </c>
      <c r="AX14" s="306"/>
      <c r="AY14" s="218" t="str">
        <f t="shared" si="15"/>
        <v xml:space="preserve"> </v>
      </c>
      <c r="AZ14" s="219" t="str">
        <f t="shared" si="16"/>
        <v xml:space="preserve"> </v>
      </c>
      <c r="BA14" s="220" t="str">
        <f t="shared" ref="BA14:BA77" si="24">IF(OR(AZ14="Servidor excedente",AZ14="Servidores excedentes"),"ñ",IF(OR(AZ14="Servidores requeridos",AZ14="Servidor requerido"),"ò"," "))</f>
        <v xml:space="preserve"> </v>
      </c>
      <c r="BB14" s="306"/>
      <c r="BC14" s="27"/>
      <c r="BE14" s="98" t="str">
        <f t="shared" si="17"/>
        <v xml:space="preserve"> </v>
      </c>
      <c r="BF14" s="98" t="str">
        <f t="shared" si="17"/>
        <v xml:space="preserve"> </v>
      </c>
      <c r="BG14" s="98" t="str">
        <f t="shared" si="17"/>
        <v xml:space="preserve"> </v>
      </c>
      <c r="BI14" s="98" t="str">
        <f t="shared" si="18"/>
        <v xml:space="preserve"> </v>
      </c>
      <c r="BJ14" s="98" t="str">
        <f t="shared" si="18"/>
        <v xml:space="preserve"> </v>
      </c>
      <c r="BK14" s="98" t="str">
        <f t="shared" si="18"/>
        <v xml:space="preserve"> </v>
      </c>
      <c r="BM14" s="22"/>
      <c r="BO14" s="859" t="s">
        <v>209</v>
      </c>
      <c r="BP14" s="859"/>
      <c r="BQ14" s="202">
        <f>SUMIFS($AI$13:$AI$150,$AJ$13:$AJ$150,"Servidor requerido")</f>
        <v>0</v>
      </c>
      <c r="BR14" s="202">
        <f>SUMIFS($AM$13:$AM$150,$AN$13:$AN$150,"Servidor requerido")</f>
        <v>0</v>
      </c>
      <c r="BS14" s="202">
        <f>SUMIFS($AQ$13:$AQ$150,$AR$13:$AR$150,"Servidor requerido")</f>
        <v>0</v>
      </c>
      <c r="BT14" s="203">
        <f>SUMIFS($AU$13:$AU$150,$AV$13:$AV$150,"Servidor requerido")</f>
        <v>0</v>
      </c>
      <c r="BU14" s="203">
        <f>SUMIFS($AY$13:$AY$150,$AZ$13:$AZ$150,"Servidor requerido")</f>
        <v>0</v>
      </c>
      <c r="BV14" s="204"/>
      <c r="BW14" s="205"/>
    </row>
    <row r="15" spans="1:75" s="26" customFormat="1" ht="24.95" customHeight="1" x14ac:dyDescent="0.25">
      <c r="A15" s="24"/>
      <c r="B15" s="301"/>
      <c r="C15" s="788"/>
      <c r="D15" s="789"/>
      <c r="E15" s="789"/>
      <c r="F15" s="790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180"/>
      <c r="T15" s="307" t="str">
        <f t="shared" si="0"/>
        <v xml:space="preserve"> </v>
      </c>
      <c r="U15" s="307" t="str">
        <f t="shared" si="1"/>
        <v xml:space="preserve"> </v>
      </c>
      <c r="V15" s="307" t="str">
        <f t="shared" si="2"/>
        <v xml:space="preserve"> </v>
      </c>
      <c r="W15" s="307" t="str">
        <f t="shared" si="3"/>
        <v xml:space="preserve"> </v>
      </c>
      <c r="X15" s="307" t="str">
        <f t="shared" si="4"/>
        <v xml:space="preserve"> </v>
      </c>
      <c r="Y15" s="307" t="str">
        <f t="shared" si="5"/>
        <v xml:space="preserve"> </v>
      </c>
      <c r="Z15" s="96" t="str">
        <f t="shared" si="6"/>
        <v xml:space="preserve"> </v>
      </c>
      <c r="AA15" s="309"/>
      <c r="AB15" s="309"/>
      <c r="AC15" s="309"/>
      <c r="AD15" s="309"/>
      <c r="AE15" s="309"/>
      <c r="AF15" s="21"/>
      <c r="AG15" s="24"/>
      <c r="AH15" s="96" t="str">
        <f t="shared" si="19"/>
        <v xml:space="preserve"> </v>
      </c>
      <c r="AI15" s="69" t="str">
        <f t="shared" si="7"/>
        <v xml:space="preserve"> </v>
      </c>
      <c r="AJ15" s="85" t="str">
        <f t="shared" si="8"/>
        <v xml:space="preserve"> </v>
      </c>
      <c r="AK15" s="70" t="str">
        <f t="shared" si="20"/>
        <v xml:space="preserve"> </v>
      </c>
      <c r="AL15" s="304"/>
      <c r="AM15" s="78" t="str">
        <f t="shared" si="9"/>
        <v xml:space="preserve"> </v>
      </c>
      <c r="AN15" s="87" t="str">
        <f t="shared" si="10"/>
        <v xml:space="preserve"> </v>
      </c>
      <c r="AO15" s="79" t="str">
        <f t="shared" si="21"/>
        <v xml:space="preserve"> </v>
      </c>
      <c r="AP15" s="305"/>
      <c r="AQ15" s="80" t="str">
        <f t="shared" si="11"/>
        <v xml:space="preserve"> </v>
      </c>
      <c r="AR15" s="88" t="str">
        <f t="shared" si="12"/>
        <v xml:space="preserve"> </v>
      </c>
      <c r="AS15" s="81" t="str">
        <f t="shared" si="22"/>
        <v xml:space="preserve"> </v>
      </c>
      <c r="AT15" s="306"/>
      <c r="AU15" s="82" t="str">
        <f t="shared" si="13"/>
        <v xml:space="preserve"> </v>
      </c>
      <c r="AV15" s="89" t="str">
        <f t="shared" si="14"/>
        <v xml:space="preserve"> </v>
      </c>
      <c r="AW15" s="83" t="str">
        <f t="shared" si="23"/>
        <v xml:space="preserve"> </v>
      </c>
      <c r="AX15" s="306"/>
      <c r="AY15" s="218" t="str">
        <f t="shared" si="15"/>
        <v xml:space="preserve"> </v>
      </c>
      <c r="AZ15" s="219" t="str">
        <f t="shared" si="16"/>
        <v xml:space="preserve"> </v>
      </c>
      <c r="BA15" s="220" t="str">
        <f t="shared" si="24"/>
        <v xml:space="preserve"> </v>
      </c>
      <c r="BB15" s="306"/>
      <c r="BC15" s="27"/>
      <c r="BE15" s="98" t="str">
        <f t="shared" si="17"/>
        <v xml:space="preserve"> </v>
      </c>
      <c r="BF15" s="98" t="str">
        <f t="shared" si="17"/>
        <v xml:space="preserve"> </v>
      </c>
      <c r="BG15" s="98" t="str">
        <f t="shared" si="17"/>
        <v xml:space="preserve"> </v>
      </c>
      <c r="BI15" s="98" t="str">
        <f t="shared" si="18"/>
        <v xml:space="preserve"> </v>
      </c>
      <c r="BJ15" s="98" t="str">
        <f t="shared" si="18"/>
        <v xml:space="preserve"> </v>
      </c>
      <c r="BK15" s="98" t="str">
        <f t="shared" si="18"/>
        <v xml:space="preserve"> </v>
      </c>
      <c r="BM15" s="22"/>
      <c r="BO15" s="859" t="s">
        <v>239</v>
      </c>
      <c r="BP15" s="859"/>
      <c r="BQ15" s="202">
        <f>SUMIFS($AI$13:$AI$150,$AJ$13:$AJ$150,"Servidores excedentes")</f>
        <v>0</v>
      </c>
      <c r="BR15" s="202">
        <f>SUMIFS($AM$13:$AM$150,$AN$13:$AN$150,"Servidores excedentes")</f>
        <v>0</v>
      </c>
      <c r="BS15" s="202">
        <f>SUMIFS($AQ$13:$AQ$150,$AR$13:$AR$150,"Servidores excedentes")</f>
        <v>0</v>
      </c>
      <c r="BT15" s="202">
        <f>SUMIFS($AU$13:$AU$150,$AV$13:$AV$150,"Servidores excedentes")</f>
        <v>0</v>
      </c>
      <c r="BU15" s="202">
        <f>SUMIFS($AY$13:$AY$150,$AZ$13:$AZ$150,"Servidores excedentes")</f>
        <v>0</v>
      </c>
      <c r="BV15" s="205"/>
      <c r="BW15" s="205"/>
    </row>
    <row r="16" spans="1:75" s="26" customFormat="1" ht="24.95" customHeight="1" x14ac:dyDescent="0.25">
      <c r="A16" s="24"/>
      <c r="B16" s="301"/>
      <c r="C16" s="788"/>
      <c r="D16" s="789"/>
      <c r="E16" s="789"/>
      <c r="F16" s="790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180"/>
      <c r="T16" s="307" t="str">
        <f t="shared" si="0"/>
        <v xml:space="preserve"> </v>
      </c>
      <c r="U16" s="307" t="str">
        <f t="shared" si="1"/>
        <v xml:space="preserve"> </v>
      </c>
      <c r="V16" s="307" t="str">
        <f t="shared" si="2"/>
        <v xml:space="preserve"> </v>
      </c>
      <c r="W16" s="307" t="str">
        <f t="shared" si="3"/>
        <v xml:space="preserve"> </v>
      </c>
      <c r="X16" s="307" t="str">
        <f t="shared" si="4"/>
        <v xml:space="preserve"> </v>
      </c>
      <c r="Y16" s="307" t="str">
        <f t="shared" si="5"/>
        <v xml:space="preserve"> </v>
      </c>
      <c r="Z16" s="96" t="str">
        <f t="shared" si="6"/>
        <v xml:space="preserve"> </v>
      </c>
      <c r="AA16" s="309"/>
      <c r="AB16" s="309"/>
      <c r="AC16" s="309"/>
      <c r="AD16" s="309"/>
      <c r="AE16" s="309"/>
      <c r="AF16" s="21"/>
      <c r="AG16" s="24"/>
      <c r="AH16" s="96" t="str">
        <f t="shared" si="19"/>
        <v xml:space="preserve"> </v>
      </c>
      <c r="AI16" s="69" t="str">
        <f t="shared" si="7"/>
        <v xml:space="preserve"> </v>
      </c>
      <c r="AJ16" s="85" t="str">
        <f t="shared" si="8"/>
        <v xml:space="preserve"> </v>
      </c>
      <c r="AK16" s="70" t="str">
        <f t="shared" si="20"/>
        <v xml:space="preserve"> </v>
      </c>
      <c r="AL16" s="304"/>
      <c r="AM16" s="78" t="str">
        <f t="shared" si="9"/>
        <v xml:space="preserve"> </v>
      </c>
      <c r="AN16" s="87" t="str">
        <f t="shared" si="10"/>
        <v xml:space="preserve"> </v>
      </c>
      <c r="AO16" s="79" t="str">
        <f t="shared" si="21"/>
        <v xml:space="preserve"> </v>
      </c>
      <c r="AP16" s="305"/>
      <c r="AQ16" s="80" t="str">
        <f t="shared" si="11"/>
        <v xml:space="preserve"> </v>
      </c>
      <c r="AR16" s="88" t="str">
        <f t="shared" si="12"/>
        <v xml:space="preserve"> </v>
      </c>
      <c r="AS16" s="81" t="str">
        <f t="shared" si="22"/>
        <v xml:space="preserve"> </v>
      </c>
      <c r="AT16" s="306"/>
      <c r="AU16" s="82" t="str">
        <f t="shared" si="13"/>
        <v xml:space="preserve"> </v>
      </c>
      <c r="AV16" s="89" t="str">
        <f t="shared" si="14"/>
        <v xml:space="preserve"> </v>
      </c>
      <c r="AW16" s="83" t="str">
        <f t="shared" si="23"/>
        <v xml:space="preserve"> </v>
      </c>
      <c r="AX16" s="306"/>
      <c r="AY16" s="218" t="str">
        <f t="shared" si="15"/>
        <v xml:space="preserve"> </v>
      </c>
      <c r="AZ16" s="219" t="str">
        <f t="shared" si="16"/>
        <v xml:space="preserve"> </v>
      </c>
      <c r="BA16" s="220" t="str">
        <f t="shared" si="24"/>
        <v xml:space="preserve"> </v>
      </c>
      <c r="BB16" s="306"/>
      <c r="BC16" s="27"/>
      <c r="BE16" s="98" t="str">
        <f t="shared" si="17"/>
        <v xml:space="preserve"> </v>
      </c>
      <c r="BF16" s="98" t="str">
        <f t="shared" si="17"/>
        <v xml:space="preserve"> </v>
      </c>
      <c r="BG16" s="98" t="str">
        <f t="shared" si="17"/>
        <v xml:space="preserve"> </v>
      </c>
      <c r="BI16" s="98" t="str">
        <f t="shared" si="18"/>
        <v xml:space="preserve"> </v>
      </c>
      <c r="BJ16" s="98" t="str">
        <f t="shared" si="18"/>
        <v xml:space="preserve"> </v>
      </c>
      <c r="BK16" s="98" t="str">
        <f t="shared" si="18"/>
        <v xml:space="preserve"> </v>
      </c>
      <c r="BM16" s="22"/>
      <c r="BO16" s="859" t="s">
        <v>210</v>
      </c>
      <c r="BP16" s="859"/>
      <c r="BQ16" s="202">
        <f>SUMIFS($AI$13:$AI$150,$AJ$13:$AJ$150,"Servidor excedente")</f>
        <v>0</v>
      </c>
      <c r="BR16" s="202">
        <f>SUMIFS($AM$13:$AM$150,$AN$13:$AN$150,"Servidor excedente")</f>
        <v>0</v>
      </c>
      <c r="BS16" s="202">
        <f>SUMIFS($AQ$13:$AQ$150,$AR$13:$AR$150,"Servidor excedente")</f>
        <v>0</v>
      </c>
      <c r="BT16" s="203">
        <f>SUMIFS($AU$13:$AU$150,$AV$13:$AV$150,"Servidor excedente")</f>
        <v>0</v>
      </c>
      <c r="BU16" s="203">
        <f>SUMIFS($AY$13:$AY$150,$AZ$13:$AZ$150,"Servidor excedente")</f>
        <v>0</v>
      </c>
      <c r="BV16" s="205"/>
    </row>
    <row r="17" spans="1:73" s="26" customFormat="1" ht="24.95" customHeight="1" x14ac:dyDescent="0.25">
      <c r="A17" s="24"/>
      <c r="B17" s="301"/>
      <c r="C17" s="788"/>
      <c r="D17" s="789"/>
      <c r="E17" s="789"/>
      <c r="F17" s="790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180"/>
      <c r="T17" s="307" t="str">
        <f t="shared" si="0"/>
        <v xml:space="preserve"> </v>
      </c>
      <c r="U17" s="307" t="str">
        <f t="shared" si="1"/>
        <v xml:space="preserve"> </v>
      </c>
      <c r="V17" s="307" t="str">
        <f t="shared" si="2"/>
        <v xml:space="preserve"> </v>
      </c>
      <c r="W17" s="307" t="str">
        <f t="shared" si="3"/>
        <v xml:space="preserve"> </v>
      </c>
      <c r="X17" s="307" t="str">
        <f t="shared" si="4"/>
        <v xml:space="preserve"> </v>
      </c>
      <c r="Y17" s="307" t="str">
        <f t="shared" si="5"/>
        <v xml:space="preserve"> </v>
      </c>
      <c r="Z17" s="96" t="str">
        <f t="shared" si="6"/>
        <v xml:space="preserve"> </v>
      </c>
      <c r="AA17" s="309"/>
      <c r="AB17" s="309"/>
      <c r="AC17" s="309"/>
      <c r="AD17" s="309"/>
      <c r="AE17" s="309"/>
      <c r="AF17" s="21"/>
      <c r="AG17" s="24"/>
      <c r="AH17" s="96" t="str">
        <f t="shared" si="19"/>
        <v xml:space="preserve"> </v>
      </c>
      <c r="AI17" s="69" t="str">
        <f t="shared" si="7"/>
        <v xml:space="preserve"> </v>
      </c>
      <c r="AJ17" s="85" t="str">
        <f t="shared" si="8"/>
        <v xml:space="preserve"> </v>
      </c>
      <c r="AK17" s="70" t="str">
        <f t="shared" si="20"/>
        <v xml:space="preserve"> </v>
      </c>
      <c r="AL17" s="304"/>
      <c r="AM17" s="78" t="str">
        <f t="shared" si="9"/>
        <v xml:space="preserve"> </v>
      </c>
      <c r="AN17" s="87" t="str">
        <f t="shared" si="10"/>
        <v xml:space="preserve"> </v>
      </c>
      <c r="AO17" s="79" t="str">
        <f t="shared" si="21"/>
        <v xml:space="preserve"> </v>
      </c>
      <c r="AP17" s="305"/>
      <c r="AQ17" s="80" t="str">
        <f t="shared" si="11"/>
        <v xml:space="preserve"> </v>
      </c>
      <c r="AR17" s="88" t="str">
        <f t="shared" si="12"/>
        <v xml:space="preserve"> </v>
      </c>
      <c r="AS17" s="81" t="str">
        <f t="shared" si="22"/>
        <v xml:space="preserve"> </v>
      </c>
      <c r="AT17" s="306"/>
      <c r="AU17" s="82" t="str">
        <f t="shared" si="13"/>
        <v xml:space="preserve"> </v>
      </c>
      <c r="AV17" s="89" t="str">
        <f t="shared" si="14"/>
        <v xml:space="preserve"> </v>
      </c>
      <c r="AW17" s="83" t="str">
        <f t="shared" si="23"/>
        <v xml:space="preserve"> </v>
      </c>
      <c r="AX17" s="306"/>
      <c r="AY17" s="218" t="str">
        <f t="shared" si="15"/>
        <v xml:space="preserve"> </v>
      </c>
      <c r="AZ17" s="219" t="str">
        <f t="shared" si="16"/>
        <v xml:space="preserve"> </v>
      </c>
      <c r="BA17" s="220" t="str">
        <f t="shared" si="24"/>
        <v xml:space="preserve"> </v>
      </c>
      <c r="BB17" s="306"/>
      <c r="BC17" s="27"/>
      <c r="BE17" s="98" t="str">
        <f t="shared" si="17"/>
        <v xml:space="preserve"> </v>
      </c>
      <c r="BF17" s="98" t="str">
        <f t="shared" si="17"/>
        <v xml:space="preserve"> </v>
      </c>
      <c r="BG17" s="98" t="str">
        <f t="shared" si="17"/>
        <v xml:space="preserve"> </v>
      </c>
      <c r="BI17" s="98" t="str">
        <f t="shared" si="18"/>
        <v xml:space="preserve"> </v>
      </c>
      <c r="BJ17" s="98" t="str">
        <f t="shared" si="18"/>
        <v xml:space="preserve"> </v>
      </c>
      <c r="BK17" s="98" t="str">
        <f t="shared" si="18"/>
        <v xml:space="preserve"> </v>
      </c>
      <c r="BM17" s="22"/>
      <c r="BU17" s="28"/>
    </row>
    <row r="18" spans="1:73" s="26" customFormat="1" ht="24.95" customHeight="1" x14ac:dyDescent="0.25">
      <c r="A18" s="24"/>
      <c r="B18" s="301"/>
      <c r="C18" s="788"/>
      <c r="D18" s="789"/>
      <c r="E18" s="789"/>
      <c r="F18" s="790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180"/>
      <c r="T18" s="307" t="str">
        <f t="shared" si="0"/>
        <v xml:space="preserve"> </v>
      </c>
      <c r="U18" s="307" t="str">
        <f t="shared" si="1"/>
        <v xml:space="preserve"> </v>
      </c>
      <c r="V18" s="307" t="str">
        <f t="shared" si="2"/>
        <v xml:space="preserve"> </v>
      </c>
      <c r="W18" s="307" t="str">
        <f t="shared" si="3"/>
        <v xml:space="preserve"> </v>
      </c>
      <c r="X18" s="307" t="str">
        <f t="shared" si="4"/>
        <v xml:space="preserve"> </v>
      </c>
      <c r="Y18" s="307" t="str">
        <f t="shared" si="5"/>
        <v xml:space="preserve"> </v>
      </c>
      <c r="Z18" s="96" t="str">
        <f t="shared" si="6"/>
        <v xml:space="preserve"> </v>
      </c>
      <c r="AA18" s="309"/>
      <c r="AB18" s="309"/>
      <c r="AC18" s="309"/>
      <c r="AD18" s="309"/>
      <c r="AE18" s="309"/>
      <c r="AF18" s="21"/>
      <c r="AG18" s="24"/>
      <c r="AH18" s="96" t="str">
        <f t="shared" si="19"/>
        <v xml:space="preserve"> </v>
      </c>
      <c r="AI18" s="69" t="str">
        <f t="shared" si="7"/>
        <v xml:space="preserve"> </v>
      </c>
      <c r="AJ18" s="85" t="str">
        <f t="shared" si="8"/>
        <v xml:space="preserve"> </v>
      </c>
      <c r="AK18" s="70" t="str">
        <f t="shared" si="20"/>
        <v xml:space="preserve"> </v>
      </c>
      <c r="AL18" s="304"/>
      <c r="AM18" s="78" t="str">
        <f t="shared" si="9"/>
        <v xml:space="preserve"> </v>
      </c>
      <c r="AN18" s="87" t="str">
        <f t="shared" si="10"/>
        <v xml:space="preserve"> </v>
      </c>
      <c r="AO18" s="79" t="str">
        <f t="shared" si="21"/>
        <v xml:space="preserve"> </v>
      </c>
      <c r="AP18" s="305"/>
      <c r="AQ18" s="80" t="str">
        <f t="shared" si="11"/>
        <v xml:space="preserve"> </v>
      </c>
      <c r="AR18" s="88" t="str">
        <f t="shared" si="12"/>
        <v xml:space="preserve"> </v>
      </c>
      <c r="AS18" s="81" t="str">
        <f t="shared" si="22"/>
        <v xml:space="preserve"> </v>
      </c>
      <c r="AT18" s="306"/>
      <c r="AU18" s="82" t="str">
        <f t="shared" si="13"/>
        <v xml:space="preserve"> </v>
      </c>
      <c r="AV18" s="89" t="str">
        <f t="shared" si="14"/>
        <v xml:space="preserve"> </v>
      </c>
      <c r="AW18" s="83" t="str">
        <f t="shared" si="23"/>
        <v xml:space="preserve"> </v>
      </c>
      <c r="AX18" s="306"/>
      <c r="AY18" s="218" t="str">
        <f t="shared" si="15"/>
        <v xml:space="preserve"> </v>
      </c>
      <c r="AZ18" s="219" t="str">
        <f t="shared" si="16"/>
        <v xml:space="preserve"> </v>
      </c>
      <c r="BA18" s="220" t="str">
        <f t="shared" si="24"/>
        <v xml:space="preserve"> </v>
      </c>
      <c r="BB18" s="306"/>
      <c r="BC18" s="27"/>
      <c r="BE18" s="98" t="str">
        <f t="shared" si="17"/>
        <v xml:space="preserve"> </v>
      </c>
      <c r="BF18" s="98" t="str">
        <f t="shared" si="17"/>
        <v xml:space="preserve"> </v>
      </c>
      <c r="BG18" s="98" t="str">
        <f t="shared" si="17"/>
        <v xml:space="preserve"> </v>
      </c>
      <c r="BI18" s="98" t="str">
        <f t="shared" si="18"/>
        <v xml:space="preserve"> </v>
      </c>
      <c r="BJ18" s="98" t="str">
        <f t="shared" si="18"/>
        <v xml:space="preserve"> </v>
      </c>
      <c r="BK18" s="98" t="str">
        <f t="shared" si="18"/>
        <v xml:space="preserve"> </v>
      </c>
      <c r="BM18" s="22"/>
      <c r="BO18" s="832" t="s">
        <v>211</v>
      </c>
      <c r="BP18" s="832"/>
      <c r="BQ18" s="180">
        <f>SUM($BQ$13:$BQ$14)</f>
        <v>0</v>
      </c>
      <c r="BR18" s="180">
        <f>SUM($BR$13:$BR$14)</f>
        <v>0</v>
      </c>
      <c r="BS18" s="180">
        <f>SUM($BS$13:$BS$14)</f>
        <v>0</v>
      </c>
      <c r="BT18" s="180">
        <f>SUM($BT$13:$BT$14)</f>
        <v>0</v>
      </c>
      <c r="BU18" s="180">
        <f>SUM($BU$13:$BU$14)</f>
        <v>0</v>
      </c>
    </row>
    <row r="19" spans="1:73" s="26" customFormat="1" ht="24.95" customHeight="1" x14ac:dyDescent="0.25">
      <c r="A19" s="24"/>
      <c r="B19" s="301"/>
      <c r="C19" s="788"/>
      <c r="D19" s="789"/>
      <c r="E19" s="789"/>
      <c r="F19" s="790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180"/>
      <c r="T19" s="307" t="str">
        <f t="shared" si="0"/>
        <v xml:space="preserve"> </v>
      </c>
      <c r="U19" s="307" t="str">
        <f t="shared" si="1"/>
        <v xml:space="preserve"> </v>
      </c>
      <c r="V19" s="307" t="str">
        <f t="shared" si="2"/>
        <v xml:space="preserve"> </v>
      </c>
      <c r="W19" s="307" t="str">
        <f t="shared" si="3"/>
        <v xml:space="preserve"> </v>
      </c>
      <c r="X19" s="307" t="str">
        <f t="shared" si="4"/>
        <v xml:space="preserve"> </v>
      </c>
      <c r="Y19" s="307" t="str">
        <f t="shared" si="5"/>
        <v xml:space="preserve"> </v>
      </c>
      <c r="Z19" s="96" t="str">
        <f t="shared" si="6"/>
        <v xml:space="preserve"> </v>
      </c>
      <c r="AA19" s="309"/>
      <c r="AB19" s="309"/>
      <c r="AC19" s="309"/>
      <c r="AD19" s="309"/>
      <c r="AE19" s="309"/>
      <c r="AF19" s="21"/>
      <c r="AG19" s="24"/>
      <c r="AH19" s="96" t="str">
        <f t="shared" si="19"/>
        <v xml:space="preserve"> </v>
      </c>
      <c r="AI19" s="69" t="str">
        <f t="shared" si="7"/>
        <v xml:space="preserve"> </v>
      </c>
      <c r="AJ19" s="85" t="str">
        <f t="shared" si="8"/>
        <v xml:space="preserve"> </v>
      </c>
      <c r="AK19" s="70" t="str">
        <f t="shared" si="20"/>
        <v xml:space="preserve"> </v>
      </c>
      <c r="AL19" s="304"/>
      <c r="AM19" s="78" t="str">
        <f t="shared" si="9"/>
        <v xml:space="preserve"> </v>
      </c>
      <c r="AN19" s="87" t="str">
        <f t="shared" si="10"/>
        <v xml:space="preserve"> </v>
      </c>
      <c r="AO19" s="79" t="str">
        <f t="shared" si="21"/>
        <v xml:space="preserve"> </v>
      </c>
      <c r="AP19" s="305"/>
      <c r="AQ19" s="80" t="str">
        <f t="shared" si="11"/>
        <v xml:space="preserve"> </v>
      </c>
      <c r="AR19" s="88" t="str">
        <f t="shared" si="12"/>
        <v xml:space="preserve"> </v>
      </c>
      <c r="AS19" s="81" t="str">
        <f t="shared" si="22"/>
        <v xml:space="preserve"> </v>
      </c>
      <c r="AT19" s="306"/>
      <c r="AU19" s="82" t="str">
        <f t="shared" si="13"/>
        <v xml:space="preserve"> </v>
      </c>
      <c r="AV19" s="89" t="str">
        <f t="shared" si="14"/>
        <v xml:space="preserve"> </v>
      </c>
      <c r="AW19" s="83" t="str">
        <f t="shared" si="23"/>
        <v xml:space="preserve"> </v>
      </c>
      <c r="AX19" s="306"/>
      <c r="AY19" s="218" t="str">
        <f t="shared" si="15"/>
        <v xml:space="preserve"> </v>
      </c>
      <c r="AZ19" s="219" t="str">
        <f t="shared" si="16"/>
        <v xml:space="preserve"> </v>
      </c>
      <c r="BA19" s="220" t="str">
        <f t="shared" si="24"/>
        <v xml:space="preserve"> </v>
      </c>
      <c r="BB19" s="306"/>
      <c r="BC19" s="27"/>
      <c r="BE19" s="98" t="str">
        <f t="shared" si="17"/>
        <v xml:space="preserve"> </v>
      </c>
      <c r="BF19" s="98" t="str">
        <f t="shared" si="17"/>
        <v xml:space="preserve"> </v>
      </c>
      <c r="BG19" s="98" t="str">
        <f t="shared" si="17"/>
        <v xml:space="preserve"> </v>
      </c>
      <c r="BI19" s="98" t="str">
        <f t="shared" si="18"/>
        <v xml:space="preserve"> </v>
      </c>
      <c r="BJ19" s="98" t="str">
        <f t="shared" si="18"/>
        <v xml:space="preserve"> </v>
      </c>
      <c r="BK19" s="98" t="str">
        <f t="shared" si="18"/>
        <v xml:space="preserve"> </v>
      </c>
      <c r="BM19" s="22"/>
      <c r="BO19" s="832" t="s">
        <v>212</v>
      </c>
      <c r="BP19" s="832"/>
      <c r="BQ19" s="180">
        <f>SUM($BQ$15:$BQ$16)</f>
        <v>0</v>
      </c>
      <c r="BR19" s="180">
        <f>SUM($BR$15:$BR$16)</f>
        <v>0</v>
      </c>
      <c r="BS19" s="180">
        <f>SUM($BS$15:$BS$16)</f>
        <v>0</v>
      </c>
      <c r="BT19" s="180">
        <f>SUM($BT$15:$BT$16)</f>
        <v>0</v>
      </c>
      <c r="BU19" s="180">
        <f>SUM($BU$15:$BU$16)</f>
        <v>0</v>
      </c>
    </row>
    <row r="20" spans="1:73" s="26" customFormat="1" ht="24.95" customHeight="1" x14ac:dyDescent="0.25">
      <c r="A20" s="24"/>
      <c r="B20" s="301"/>
      <c r="C20" s="788"/>
      <c r="D20" s="789"/>
      <c r="E20" s="789"/>
      <c r="F20" s="790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180"/>
      <c r="T20" s="307" t="str">
        <f t="shared" si="0"/>
        <v xml:space="preserve"> </v>
      </c>
      <c r="U20" s="307" t="str">
        <f t="shared" si="1"/>
        <v xml:space="preserve"> </v>
      </c>
      <c r="V20" s="307" t="str">
        <f t="shared" si="2"/>
        <v xml:space="preserve"> </v>
      </c>
      <c r="W20" s="307" t="str">
        <f t="shared" si="3"/>
        <v xml:space="preserve"> </v>
      </c>
      <c r="X20" s="307" t="str">
        <f t="shared" si="4"/>
        <v xml:space="preserve"> </v>
      </c>
      <c r="Y20" s="307" t="str">
        <f t="shared" si="5"/>
        <v xml:space="preserve"> </v>
      </c>
      <c r="Z20" s="96" t="str">
        <f t="shared" si="6"/>
        <v xml:space="preserve"> </v>
      </c>
      <c r="AA20" s="309"/>
      <c r="AB20" s="309"/>
      <c r="AC20" s="309"/>
      <c r="AD20" s="309"/>
      <c r="AE20" s="309"/>
      <c r="AF20" s="21"/>
      <c r="AG20" s="24"/>
      <c r="AH20" s="96" t="str">
        <f t="shared" si="19"/>
        <v xml:space="preserve"> </v>
      </c>
      <c r="AI20" s="69" t="str">
        <f t="shared" si="7"/>
        <v xml:space="preserve"> </v>
      </c>
      <c r="AJ20" s="85" t="str">
        <f t="shared" si="8"/>
        <v xml:space="preserve"> </v>
      </c>
      <c r="AK20" s="70" t="str">
        <f t="shared" si="20"/>
        <v xml:space="preserve"> </v>
      </c>
      <c r="AL20" s="304"/>
      <c r="AM20" s="78" t="str">
        <f t="shared" si="9"/>
        <v xml:space="preserve"> </v>
      </c>
      <c r="AN20" s="87" t="str">
        <f t="shared" si="10"/>
        <v xml:space="preserve"> </v>
      </c>
      <c r="AO20" s="79" t="str">
        <f t="shared" si="21"/>
        <v xml:space="preserve"> </v>
      </c>
      <c r="AP20" s="305"/>
      <c r="AQ20" s="80" t="str">
        <f t="shared" si="11"/>
        <v xml:space="preserve"> </v>
      </c>
      <c r="AR20" s="88" t="str">
        <f t="shared" si="12"/>
        <v xml:space="preserve"> </v>
      </c>
      <c r="AS20" s="81" t="str">
        <f t="shared" si="22"/>
        <v xml:space="preserve"> </v>
      </c>
      <c r="AT20" s="306"/>
      <c r="AU20" s="82" t="str">
        <f t="shared" si="13"/>
        <v xml:space="preserve"> </v>
      </c>
      <c r="AV20" s="89" t="str">
        <f t="shared" si="14"/>
        <v xml:space="preserve"> </v>
      </c>
      <c r="AW20" s="83" t="str">
        <f t="shared" si="23"/>
        <v xml:space="preserve"> </v>
      </c>
      <c r="AX20" s="306"/>
      <c r="AY20" s="218" t="str">
        <f t="shared" si="15"/>
        <v xml:space="preserve"> </v>
      </c>
      <c r="AZ20" s="219" t="str">
        <f t="shared" si="16"/>
        <v xml:space="preserve"> </v>
      </c>
      <c r="BA20" s="220" t="str">
        <f t="shared" si="24"/>
        <v xml:space="preserve"> </v>
      </c>
      <c r="BB20" s="306"/>
      <c r="BC20" s="27"/>
      <c r="BE20" s="98" t="str">
        <f t="shared" si="17"/>
        <v xml:space="preserve"> </v>
      </c>
      <c r="BF20" s="98" t="str">
        <f t="shared" si="17"/>
        <v xml:space="preserve"> </v>
      </c>
      <c r="BG20" s="98" t="str">
        <f t="shared" si="17"/>
        <v xml:space="preserve"> </v>
      </c>
      <c r="BI20" s="98" t="str">
        <f t="shared" si="18"/>
        <v xml:space="preserve"> </v>
      </c>
      <c r="BJ20" s="98" t="str">
        <f t="shared" si="18"/>
        <v xml:space="preserve"> </v>
      </c>
      <c r="BK20" s="98" t="str">
        <f t="shared" si="18"/>
        <v xml:space="preserve"> </v>
      </c>
      <c r="BM20" s="22"/>
      <c r="BU20" s="28"/>
    </row>
    <row r="21" spans="1:73" s="26" customFormat="1" ht="24.95" customHeight="1" x14ac:dyDescent="0.25">
      <c r="A21" s="24"/>
      <c r="B21" s="301"/>
      <c r="C21" s="788"/>
      <c r="D21" s="789"/>
      <c r="E21" s="789"/>
      <c r="F21" s="790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180"/>
      <c r="T21" s="307" t="str">
        <f t="shared" si="0"/>
        <v xml:space="preserve"> </v>
      </c>
      <c r="U21" s="307" t="str">
        <f t="shared" si="1"/>
        <v xml:space="preserve"> </v>
      </c>
      <c r="V21" s="307" t="str">
        <f t="shared" si="2"/>
        <v xml:space="preserve"> </v>
      </c>
      <c r="W21" s="307" t="str">
        <f t="shared" si="3"/>
        <v xml:space="preserve"> </v>
      </c>
      <c r="X21" s="307" t="str">
        <f t="shared" si="4"/>
        <v xml:space="preserve"> </v>
      </c>
      <c r="Y21" s="307" t="str">
        <f t="shared" si="5"/>
        <v xml:space="preserve"> </v>
      </c>
      <c r="Z21" s="96" t="str">
        <f t="shared" si="6"/>
        <v xml:space="preserve"> </v>
      </c>
      <c r="AA21" s="309"/>
      <c r="AB21" s="309"/>
      <c r="AC21" s="309"/>
      <c r="AD21" s="309"/>
      <c r="AE21" s="309"/>
      <c r="AF21" s="21"/>
      <c r="AG21" s="24"/>
      <c r="AH21" s="96" t="str">
        <f t="shared" si="19"/>
        <v xml:space="preserve"> </v>
      </c>
      <c r="AI21" s="69" t="str">
        <f t="shared" si="7"/>
        <v xml:space="preserve"> </v>
      </c>
      <c r="AJ21" s="85" t="str">
        <f t="shared" si="8"/>
        <v xml:space="preserve"> </v>
      </c>
      <c r="AK21" s="70" t="str">
        <f t="shared" si="20"/>
        <v xml:space="preserve"> </v>
      </c>
      <c r="AL21" s="304"/>
      <c r="AM21" s="78" t="str">
        <f t="shared" si="9"/>
        <v xml:space="preserve"> </v>
      </c>
      <c r="AN21" s="87" t="str">
        <f t="shared" si="10"/>
        <v xml:space="preserve"> </v>
      </c>
      <c r="AO21" s="79" t="str">
        <f t="shared" si="21"/>
        <v xml:space="preserve"> </v>
      </c>
      <c r="AP21" s="305"/>
      <c r="AQ21" s="80" t="str">
        <f t="shared" si="11"/>
        <v xml:space="preserve"> </v>
      </c>
      <c r="AR21" s="88" t="str">
        <f t="shared" si="12"/>
        <v xml:space="preserve"> </v>
      </c>
      <c r="AS21" s="81" t="str">
        <f t="shared" si="22"/>
        <v xml:space="preserve"> </v>
      </c>
      <c r="AT21" s="306"/>
      <c r="AU21" s="82" t="str">
        <f t="shared" si="13"/>
        <v xml:space="preserve"> </v>
      </c>
      <c r="AV21" s="89" t="str">
        <f t="shared" si="14"/>
        <v xml:space="preserve"> </v>
      </c>
      <c r="AW21" s="83" t="str">
        <f t="shared" si="23"/>
        <v xml:space="preserve"> </v>
      </c>
      <c r="AX21" s="306"/>
      <c r="AY21" s="218" t="str">
        <f t="shared" si="15"/>
        <v xml:space="preserve"> </v>
      </c>
      <c r="AZ21" s="219" t="str">
        <f t="shared" si="16"/>
        <v xml:space="preserve"> </v>
      </c>
      <c r="BA21" s="220" t="str">
        <f t="shared" si="24"/>
        <v xml:space="preserve"> </v>
      </c>
      <c r="BB21" s="306"/>
      <c r="BC21" s="27"/>
      <c r="BE21" s="98" t="str">
        <f t="shared" si="17"/>
        <v xml:space="preserve"> </v>
      </c>
      <c r="BF21" s="98" t="str">
        <f t="shared" si="17"/>
        <v xml:space="preserve"> </v>
      </c>
      <c r="BG21" s="98" t="str">
        <f t="shared" si="17"/>
        <v xml:space="preserve"> </v>
      </c>
      <c r="BI21" s="98" t="str">
        <f t="shared" si="18"/>
        <v xml:space="preserve"> </v>
      </c>
      <c r="BJ21" s="98" t="str">
        <f t="shared" si="18"/>
        <v xml:space="preserve"> </v>
      </c>
      <c r="BK21" s="98" t="str">
        <f t="shared" si="18"/>
        <v xml:space="preserve"> </v>
      </c>
      <c r="BM21" s="22"/>
      <c r="BU21" s="28"/>
    </row>
    <row r="22" spans="1:73" s="26" customFormat="1" ht="24.95" customHeight="1" x14ac:dyDescent="0.25">
      <c r="A22" s="24"/>
      <c r="B22" s="301"/>
      <c r="C22" s="788"/>
      <c r="D22" s="789"/>
      <c r="E22" s="789"/>
      <c r="F22" s="790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180"/>
      <c r="T22" s="307" t="str">
        <f t="shared" si="0"/>
        <v xml:space="preserve"> </v>
      </c>
      <c r="U22" s="307" t="str">
        <f t="shared" si="1"/>
        <v xml:space="preserve"> </v>
      </c>
      <c r="V22" s="307" t="str">
        <f t="shared" si="2"/>
        <v xml:space="preserve"> </v>
      </c>
      <c r="W22" s="307" t="str">
        <f t="shared" si="3"/>
        <v xml:space="preserve"> </v>
      </c>
      <c r="X22" s="307" t="str">
        <f t="shared" si="4"/>
        <v xml:space="preserve"> </v>
      </c>
      <c r="Y22" s="307" t="str">
        <f t="shared" si="5"/>
        <v xml:space="preserve"> </v>
      </c>
      <c r="Z22" s="96" t="str">
        <f t="shared" si="6"/>
        <v xml:space="preserve"> </v>
      </c>
      <c r="AA22" s="309"/>
      <c r="AB22" s="309"/>
      <c r="AC22" s="309"/>
      <c r="AD22" s="309"/>
      <c r="AE22" s="309"/>
      <c r="AF22" s="21"/>
      <c r="AG22" s="24"/>
      <c r="AH22" s="96" t="str">
        <f t="shared" si="19"/>
        <v xml:space="preserve"> </v>
      </c>
      <c r="AI22" s="69" t="str">
        <f t="shared" si="7"/>
        <v xml:space="preserve"> </v>
      </c>
      <c r="AJ22" s="85" t="str">
        <f t="shared" si="8"/>
        <v xml:space="preserve"> </v>
      </c>
      <c r="AK22" s="70" t="str">
        <f t="shared" si="20"/>
        <v xml:space="preserve"> </v>
      </c>
      <c r="AL22" s="304"/>
      <c r="AM22" s="78" t="str">
        <f t="shared" si="9"/>
        <v xml:space="preserve"> </v>
      </c>
      <c r="AN22" s="87" t="str">
        <f t="shared" si="10"/>
        <v xml:space="preserve"> </v>
      </c>
      <c r="AO22" s="79" t="str">
        <f t="shared" si="21"/>
        <v xml:space="preserve"> </v>
      </c>
      <c r="AP22" s="305"/>
      <c r="AQ22" s="80" t="str">
        <f t="shared" si="11"/>
        <v xml:space="preserve"> </v>
      </c>
      <c r="AR22" s="88" t="str">
        <f t="shared" si="12"/>
        <v xml:space="preserve"> </v>
      </c>
      <c r="AS22" s="81" t="str">
        <f t="shared" si="22"/>
        <v xml:space="preserve"> </v>
      </c>
      <c r="AT22" s="306"/>
      <c r="AU22" s="82" t="str">
        <f t="shared" si="13"/>
        <v xml:space="preserve"> </v>
      </c>
      <c r="AV22" s="89" t="str">
        <f t="shared" si="14"/>
        <v xml:space="preserve"> </v>
      </c>
      <c r="AW22" s="83" t="str">
        <f t="shared" si="23"/>
        <v xml:space="preserve"> </v>
      </c>
      <c r="AX22" s="306"/>
      <c r="AY22" s="218" t="str">
        <f t="shared" si="15"/>
        <v xml:space="preserve"> </v>
      </c>
      <c r="AZ22" s="219" t="str">
        <f t="shared" si="16"/>
        <v xml:space="preserve"> </v>
      </c>
      <c r="BA22" s="220" t="str">
        <f t="shared" si="24"/>
        <v xml:space="preserve"> </v>
      </c>
      <c r="BB22" s="306"/>
      <c r="BC22" s="27"/>
      <c r="BE22" s="98" t="str">
        <f t="shared" si="17"/>
        <v xml:space="preserve"> </v>
      </c>
      <c r="BF22" s="98" t="str">
        <f t="shared" si="17"/>
        <v xml:space="preserve"> </v>
      </c>
      <c r="BG22" s="98" t="str">
        <f t="shared" si="17"/>
        <v xml:space="preserve"> </v>
      </c>
      <c r="BI22" s="98" t="str">
        <f t="shared" si="18"/>
        <v xml:space="preserve"> </v>
      </c>
      <c r="BJ22" s="98" t="str">
        <f t="shared" si="18"/>
        <v xml:space="preserve"> </v>
      </c>
      <c r="BK22" s="98" t="str">
        <f t="shared" si="18"/>
        <v xml:space="preserve"> </v>
      </c>
      <c r="BM22" s="22"/>
      <c r="BU22" s="28"/>
    </row>
    <row r="23" spans="1:73" s="26" customFormat="1" ht="24.95" customHeight="1" x14ac:dyDescent="0.25">
      <c r="A23" s="24"/>
      <c r="B23" s="301"/>
      <c r="C23" s="788"/>
      <c r="D23" s="789"/>
      <c r="E23" s="789"/>
      <c r="F23" s="790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180"/>
      <c r="T23" s="307" t="str">
        <f t="shared" si="0"/>
        <v xml:space="preserve"> </v>
      </c>
      <c r="U23" s="307" t="str">
        <f t="shared" si="1"/>
        <v xml:space="preserve"> </v>
      </c>
      <c r="V23" s="307" t="str">
        <f t="shared" si="2"/>
        <v xml:space="preserve"> </v>
      </c>
      <c r="W23" s="307" t="str">
        <f t="shared" si="3"/>
        <v xml:space="preserve"> </v>
      </c>
      <c r="X23" s="307" t="str">
        <f t="shared" si="4"/>
        <v xml:space="preserve"> </v>
      </c>
      <c r="Y23" s="307" t="str">
        <f t="shared" si="5"/>
        <v xml:space="preserve"> </v>
      </c>
      <c r="Z23" s="96" t="str">
        <f t="shared" si="6"/>
        <v xml:space="preserve"> </v>
      </c>
      <c r="AA23" s="309"/>
      <c r="AB23" s="309"/>
      <c r="AC23" s="309"/>
      <c r="AD23" s="309"/>
      <c r="AE23" s="309"/>
      <c r="AF23" s="21"/>
      <c r="AG23" s="24"/>
      <c r="AH23" s="96" t="str">
        <f t="shared" si="19"/>
        <v xml:space="preserve"> </v>
      </c>
      <c r="AI23" s="69" t="str">
        <f t="shared" si="7"/>
        <v xml:space="preserve"> </v>
      </c>
      <c r="AJ23" s="85" t="str">
        <f t="shared" si="8"/>
        <v xml:space="preserve"> </v>
      </c>
      <c r="AK23" s="70" t="str">
        <f t="shared" si="20"/>
        <v xml:space="preserve"> </v>
      </c>
      <c r="AL23" s="304"/>
      <c r="AM23" s="78" t="str">
        <f t="shared" si="9"/>
        <v xml:space="preserve"> </v>
      </c>
      <c r="AN23" s="87" t="str">
        <f t="shared" si="10"/>
        <v xml:space="preserve"> </v>
      </c>
      <c r="AO23" s="79" t="str">
        <f t="shared" si="21"/>
        <v xml:space="preserve"> </v>
      </c>
      <c r="AP23" s="305"/>
      <c r="AQ23" s="80" t="str">
        <f t="shared" si="11"/>
        <v xml:space="preserve"> </v>
      </c>
      <c r="AR23" s="88" t="str">
        <f t="shared" si="12"/>
        <v xml:space="preserve"> </v>
      </c>
      <c r="AS23" s="81" t="str">
        <f t="shared" si="22"/>
        <v xml:space="preserve"> </v>
      </c>
      <c r="AT23" s="306"/>
      <c r="AU23" s="82" t="str">
        <f t="shared" si="13"/>
        <v xml:space="preserve"> </v>
      </c>
      <c r="AV23" s="89" t="str">
        <f t="shared" si="14"/>
        <v xml:space="preserve"> </v>
      </c>
      <c r="AW23" s="83" t="str">
        <f t="shared" si="23"/>
        <v xml:space="preserve"> </v>
      </c>
      <c r="AX23" s="306"/>
      <c r="AY23" s="218" t="str">
        <f t="shared" si="15"/>
        <v xml:space="preserve"> </v>
      </c>
      <c r="AZ23" s="219" t="str">
        <f t="shared" si="16"/>
        <v xml:space="preserve"> </v>
      </c>
      <c r="BA23" s="220" t="str">
        <f t="shared" si="24"/>
        <v xml:space="preserve"> </v>
      </c>
      <c r="BB23" s="306"/>
      <c r="BC23" s="27"/>
      <c r="BE23" s="98" t="str">
        <f t="shared" si="17"/>
        <v xml:space="preserve"> </v>
      </c>
      <c r="BF23" s="98" t="str">
        <f t="shared" si="17"/>
        <v xml:space="preserve"> </v>
      </c>
      <c r="BG23" s="98" t="str">
        <f t="shared" si="17"/>
        <v xml:space="preserve"> </v>
      </c>
      <c r="BI23" s="98" t="str">
        <f t="shared" si="18"/>
        <v xml:space="preserve"> </v>
      </c>
      <c r="BJ23" s="98" t="str">
        <f t="shared" si="18"/>
        <v xml:space="preserve"> </v>
      </c>
      <c r="BK23" s="98" t="str">
        <f t="shared" si="18"/>
        <v xml:space="preserve"> </v>
      </c>
      <c r="BM23" s="22"/>
      <c r="BU23" s="28"/>
    </row>
    <row r="24" spans="1:73" s="26" customFormat="1" ht="24.95" customHeight="1" x14ac:dyDescent="0.25">
      <c r="A24" s="24"/>
      <c r="B24" s="301"/>
      <c r="C24" s="788"/>
      <c r="D24" s="789"/>
      <c r="E24" s="789"/>
      <c r="F24" s="790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180"/>
      <c r="T24" s="307" t="str">
        <f t="shared" si="0"/>
        <v xml:space="preserve"> </v>
      </c>
      <c r="U24" s="307" t="str">
        <f t="shared" si="1"/>
        <v xml:space="preserve"> </v>
      </c>
      <c r="V24" s="307" t="str">
        <f t="shared" si="2"/>
        <v xml:space="preserve"> </v>
      </c>
      <c r="W24" s="307" t="str">
        <f t="shared" si="3"/>
        <v xml:space="preserve"> </v>
      </c>
      <c r="X24" s="307" t="str">
        <f t="shared" si="4"/>
        <v xml:space="preserve"> </v>
      </c>
      <c r="Y24" s="307" t="str">
        <f t="shared" si="5"/>
        <v xml:space="preserve"> </v>
      </c>
      <c r="Z24" s="96" t="str">
        <f t="shared" si="6"/>
        <v xml:space="preserve"> </v>
      </c>
      <c r="AA24" s="309"/>
      <c r="AB24" s="309"/>
      <c r="AC24" s="309"/>
      <c r="AD24" s="309"/>
      <c r="AE24" s="309"/>
      <c r="AF24" s="21"/>
      <c r="AG24" s="24"/>
      <c r="AH24" s="96" t="str">
        <f t="shared" si="19"/>
        <v xml:space="preserve"> </v>
      </c>
      <c r="AI24" s="69" t="str">
        <f t="shared" si="7"/>
        <v xml:space="preserve"> </v>
      </c>
      <c r="AJ24" s="85" t="str">
        <f t="shared" si="8"/>
        <v xml:space="preserve"> </v>
      </c>
      <c r="AK24" s="70" t="str">
        <f t="shared" si="20"/>
        <v xml:space="preserve"> </v>
      </c>
      <c r="AL24" s="304"/>
      <c r="AM24" s="78" t="str">
        <f t="shared" si="9"/>
        <v xml:space="preserve"> </v>
      </c>
      <c r="AN24" s="87" t="str">
        <f t="shared" si="10"/>
        <v xml:space="preserve"> </v>
      </c>
      <c r="AO24" s="79" t="str">
        <f t="shared" si="21"/>
        <v xml:space="preserve"> </v>
      </c>
      <c r="AP24" s="305"/>
      <c r="AQ24" s="80" t="str">
        <f t="shared" si="11"/>
        <v xml:space="preserve"> </v>
      </c>
      <c r="AR24" s="88" t="str">
        <f t="shared" si="12"/>
        <v xml:space="preserve"> </v>
      </c>
      <c r="AS24" s="81" t="str">
        <f t="shared" si="22"/>
        <v xml:space="preserve"> </v>
      </c>
      <c r="AT24" s="306"/>
      <c r="AU24" s="82" t="str">
        <f t="shared" si="13"/>
        <v xml:space="preserve"> </v>
      </c>
      <c r="AV24" s="89" t="str">
        <f t="shared" si="14"/>
        <v xml:space="preserve"> </v>
      </c>
      <c r="AW24" s="83" t="str">
        <f t="shared" si="23"/>
        <v xml:space="preserve"> </v>
      </c>
      <c r="AX24" s="306"/>
      <c r="AY24" s="218" t="str">
        <f t="shared" si="15"/>
        <v xml:space="preserve"> </v>
      </c>
      <c r="AZ24" s="219" t="str">
        <f t="shared" si="16"/>
        <v xml:space="preserve"> </v>
      </c>
      <c r="BA24" s="220" t="str">
        <f t="shared" si="24"/>
        <v xml:space="preserve"> </v>
      </c>
      <c r="BB24" s="306"/>
      <c r="BC24" s="27"/>
      <c r="BE24" s="98" t="str">
        <f t="shared" si="17"/>
        <v xml:space="preserve"> </v>
      </c>
      <c r="BF24" s="98" t="str">
        <f t="shared" si="17"/>
        <v xml:space="preserve"> </v>
      </c>
      <c r="BG24" s="98" t="str">
        <f t="shared" si="17"/>
        <v xml:space="preserve"> </v>
      </c>
      <c r="BI24" s="98" t="str">
        <f t="shared" si="18"/>
        <v xml:space="preserve"> </v>
      </c>
      <c r="BJ24" s="98" t="str">
        <f t="shared" si="18"/>
        <v xml:space="preserve"> </v>
      </c>
      <c r="BK24" s="98" t="str">
        <f t="shared" si="18"/>
        <v xml:space="preserve"> </v>
      </c>
      <c r="BM24" s="22"/>
      <c r="BU24" s="28"/>
    </row>
    <row r="25" spans="1:73" s="26" customFormat="1" ht="24.95" customHeight="1" x14ac:dyDescent="0.25">
      <c r="A25" s="24"/>
      <c r="B25" s="301"/>
      <c r="C25" s="788"/>
      <c r="D25" s="789"/>
      <c r="E25" s="789"/>
      <c r="F25" s="790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180"/>
      <c r="T25" s="307" t="str">
        <f t="shared" si="0"/>
        <v xml:space="preserve"> </v>
      </c>
      <c r="U25" s="307" t="str">
        <f t="shared" si="1"/>
        <v xml:space="preserve"> </v>
      </c>
      <c r="V25" s="307" t="str">
        <f t="shared" si="2"/>
        <v xml:space="preserve"> </v>
      </c>
      <c r="W25" s="307" t="str">
        <f t="shared" si="3"/>
        <v xml:space="preserve"> </v>
      </c>
      <c r="X25" s="307" t="str">
        <f t="shared" si="4"/>
        <v xml:space="preserve"> </v>
      </c>
      <c r="Y25" s="307" t="str">
        <f t="shared" si="5"/>
        <v xml:space="preserve"> </v>
      </c>
      <c r="Z25" s="96" t="str">
        <f t="shared" si="6"/>
        <v xml:space="preserve"> </v>
      </c>
      <c r="AA25" s="309"/>
      <c r="AB25" s="309"/>
      <c r="AC25" s="309"/>
      <c r="AD25" s="309"/>
      <c r="AE25" s="309"/>
      <c r="AF25" s="21"/>
      <c r="AG25" s="24"/>
      <c r="AH25" s="96" t="str">
        <f t="shared" si="19"/>
        <v xml:space="preserve"> </v>
      </c>
      <c r="AI25" s="69" t="str">
        <f t="shared" si="7"/>
        <v xml:space="preserve"> </v>
      </c>
      <c r="AJ25" s="85" t="str">
        <f t="shared" si="8"/>
        <v xml:space="preserve"> </v>
      </c>
      <c r="AK25" s="70" t="str">
        <f t="shared" si="20"/>
        <v xml:space="preserve"> </v>
      </c>
      <c r="AL25" s="304"/>
      <c r="AM25" s="78" t="str">
        <f t="shared" si="9"/>
        <v xml:space="preserve"> </v>
      </c>
      <c r="AN25" s="87" t="str">
        <f t="shared" si="10"/>
        <v xml:space="preserve"> </v>
      </c>
      <c r="AO25" s="79" t="str">
        <f t="shared" si="21"/>
        <v xml:space="preserve"> </v>
      </c>
      <c r="AP25" s="305"/>
      <c r="AQ25" s="80" t="str">
        <f t="shared" si="11"/>
        <v xml:space="preserve"> </v>
      </c>
      <c r="AR25" s="88" t="str">
        <f t="shared" si="12"/>
        <v xml:space="preserve"> </v>
      </c>
      <c r="AS25" s="81" t="str">
        <f t="shared" si="22"/>
        <v xml:space="preserve"> </v>
      </c>
      <c r="AT25" s="306"/>
      <c r="AU25" s="82" t="str">
        <f t="shared" si="13"/>
        <v xml:space="preserve"> </v>
      </c>
      <c r="AV25" s="89" t="str">
        <f t="shared" si="14"/>
        <v xml:space="preserve"> </v>
      </c>
      <c r="AW25" s="83" t="str">
        <f t="shared" si="23"/>
        <v xml:space="preserve"> </v>
      </c>
      <c r="AX25" s="306"/>
      <c r="AY25" s="218" t="str">
        <f t="shared" si="15"/>
        <v xml:space="preserve"> </v>
      </c>
      <c r="AZ25" s="219" t="str">
        <f t="shared" si="16"/>
        <v xml:space="preserve"> </v>
      </c>
      <c r="BA25" s="220" t="str">
        <f t="shared" si="24"/>
        <v xml:space="preserve"> </v>
      </c>
      <c r="BB25" s="306"/>
      <c r="BC25" s="27"/>
      <c r="BE25" s="98" t="str">
        <f t="shared" si="17"/>
        <v xml:space="preserve"> </v>
      </c>
      <c r="BF25" s="98" t="str">
        <f t="shared" si="17"/>
        <v xml:space="preserve"> </v>
      </c>
      <c r="BG25" s="98" t="str">
        <f t="shared" si="17"/>
        <v xml:space="preserve"> </v>
      </c>
      <c r="BI25" s="98" t="str">
        <f t="shared" si="18"/>
        <v xml:space="preserve"> </v>
      </c>
      <c r="BJ25" s="98" t="str">
        <f t="shared" si="18"/>
        <v xml:space="preserve"> </v>
      </c>
      <c r="BK25" s="98" t="str">
        <f t="shared" si="18"/>
        <v xml:space="preserve"> </v>
      </c>
      <c r="BM25" s="22"/>
      <c r="BU25" s="28"/>
    </row>
    <row r="26" spans="1:73" s="26" customFormat="1" ht="24.95" customHeight="1" x14ac:dyDescent="0.25">
      <c r="A26" s="24"/>
      <c r="B26" s="301"/>
      <c r="C26" s="788"/>
      <c r="D26" s="789"/>
      <c r="E26" s="789"/>
      <c r="F26" s="790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180"/>
      <c r="T26" s="307" t="str">
        <f t="shared" si="0"/>
        <v xml:space="preserve"> </v>
      </c>
      <c r="U26" s="307" t="str">
        <f t="shared" si="1"/>
        <v xml:space="preserve"> </v>
      </c>
      <c r="V26" s="307" t="str">
        <f t="shared" si="2"/>
        <v xml:space="preserve"> </v>
      </c>
      <c r="W26" s="307" t="str">
        <f t="shared" si="3"/>
        <v xml:space="preserve"> </v>
      </c>
      <c r="X26" s="307" t="str">
        <f t="shared" si="4"/>
        <v xml:space="preserve"> </v>
      </c>
      <c r="Y26" s="307" t="str">
        <f t="shared" si="5"/>
        <v xml:space="preserve"> </v>
      </c>
      <c r="Z26" s="96" t="str">
        <f t="shared" si="6"/>
        <v xml:space="preserve"> </v>
      </c>
      <c r="AA26" s="309"/>
      <c r="AB26" s="309"/>
      <c r="AC26" s="309"/>
      <c r="AD26" s="309"/>
      <c r="AE26" s="309"/>
      <c r="AF26" s="21"/>
      <c r="AG26" s="24"/>
      <c r="AH26" s="96" t="str">
        <f t="shared" si="19"/>
        <v xml:space="preserve"> </v>
      </c>
      <c r="AI26" s="69" t="str">
        <f t="shared" si="7"/>
        <v xml:space="preserve"> </v>
      </c>
      <c r="AJ26" s="85" t="str">
        <f t="shared" si="8"/>
        <v xml:space="preserve"> </v>
      </c>
      <c r="AK26" s="70" t="str">
        <f t="shared" si="20"/>
        <v xml:space="preserve"> </v>
      </c>
      <c r="AL26" s="304"/>
      <c r="AM26" s="78" t="str">
        <f t="shared" si="9"/>
        <v xml:space="preserve"> </v>
      </c>
      <c r="AN26" s="87" t="str">
        <f t="shared" si="10"/>
        <v xml:space="preserve"> </v>
      </c>
      <c r="AO26" s="79" t="str">
        <f t="shared" si="21"/>
        <v xml:space="preserve"> </v>
      </c>
      <c r="AP26" s="305"/>
      <c r="AQ26" s="80" t="str">
        <f t="shared" si="11"/>
        <v xml:space="preserve"> </v>
      </c>
      <c r="AR26" s="88" t="str">
        <f t="shared" si="12"/>
        <v xml:space="preserve"> </v>
      </c>
      <c r="AS26" s="81" t="str">
        <f t="shared" si="22"/>
        <v xml:space="preserve"> </v>
      </c>
      <c r="AT26" s="306"/>
      <c r="AU26" s="82" t="str">
        <f t="shared" si="13"/>
        <v xml:space="preserve"> </v>
      </c>
      <c r="AV26" s="89" t="str">
        <f t="shared" si="14"/>
        <v xml:space="preserve"> </v>
      </c>
      <c r="AW26" s="83" t="str">
        <f t="shared" si="23"/>
        <v xml:space="preserve"> </v>
      </c>
      <c r="AX26" s="306"/>
      <c r="AY26" s="218" t="str">
        <f t="shared" si="15"/>
        <v xml:space="preserve"> </v>
      </c>
      <c r="AZ26" s="219" t="str">
        <f t="shared" si="16"/>
        <v xml:space="preserve"> </v>
      </c>
      <c r="BA26" s="220" t="str">
        <f t="shared" si="24"/>
        <v xml:space="preserve"> </v>
      </c>
      <c r="BB26" s="306"/>
      <c r="BC26" s="27"/>
      <c r="BE26" s="98" t="str">
        <f t="shared" si="17"/>
        <v xml:space="preserve"> </v>
      </c>
      <c r="BF26" s="98" t="str">
        <f t="shared" si="17"/>
        <v xml:space="preserve"> </v>
      </c>
      <c r="BG26" s="98" t="str">
        <f t="shared" si="17"/>
        <v xml:space="preserve"> </v>
      </c>
      <c r="BI26" s="98" t="str">
        <f t="shared" si="18"/>
        <v xml:space="preserve"> </v>
      </c>
      <c r="BJ26" s="98" t="str">
        <f t="shared" si="18"/>
        <v xml:space="preserve"> </v>
      </c>
      <c r="BK26" s="98" t="str">
        <f t="shared" si="18"/>
        <v xml:space="preserve"> </v>
      </c>
      <c r="BM26" s="22"/>
      <c r="BU26" s="28"/>
    </row>
    <row r="27" spans="1:73" s="26" customFormat="1" ht="24.95" customHeight="1" x14ac:dyDescent="0.25">
      <c r="A27" s="24"/>
      <c r="B27" s="301"/>
      <c r="C27" s="788"/>
      <c r="D27" s="789"/>
      <c r="E27" s="789"/>
      <c r="F27" s="790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180"/>
      <c r="T27" s="307" t="str">
        <f t="shared" si="0"/>
        <v xml:space="preserve"> </v>
      </c>
      <c r="U27" s="307" t="str">
        <f t="shared" si="1"/>
        <v xml:space="preserve"> </v>
      </c>
      <c r="V27" s="307" t="str">
        <f t="shared" si="2"/>
        <v xml:space="preserve"> </v>
      </c>
      <c r="W27" s="307" t="str">
        <f t="shared" si="3"/>
        <v xml:space="preserve"> </v>
      </c>
      <c r="X27" s="307" t="str">
        <f t="shared" si="4"/>
        <v xml:space="preserve"> </v>
      </c>
      <c r="Y27" s="307" t="str">
        <f t="shared" si="5"/>
        <v xml:space="preserve"> </v>
      </c>
      <c r="Z27" s="96" t="str">
        <f t="shared" si="6"/>
        <v xml:space="preserve"> </v>
      </c>
      <c r="AA27" s="309"/>
      <c r="AB27" s="309"/>
      <c r="AC27" s="309"/>
      <c r="AD27" s="309"/>
      <c r="AE27" s="309"/>
      <c r="AF27" s="21"/>
      <c r="AG27" s="24"/>
      <c r="AH27" s="96" t="str">
        <f t="shared" si="19"/>
        <v xml:space="preserve"> </v>
      </c>
      <c r="AI27" s="69" t="str">
        <f t="shared" si="7"/>
        <v xml:space="preserve"> </v>
      </c>
      <c r="AJ27" s="85" t="str">
        <f t="shared" si="8"/>
        <v xml:space="preserve"> </v>
      </c>
      <c r="AK27" s="70" t="str">
        <f t="shared" si="20"/>
        <v xml:space="preserve"> </v>
      </c>
      <c r="AL27" s="304"/>
      <c r="AM27" s="78" t="str">
        <f t="shared" si="9"/>
        <v xml:space="preserve"> </v>
      </c>
      <c r="AN27" s="87" t="str">
        <f t="shared" si="10"/>
        <v xml:space="preserve"> </v>
      </c>
      <c r="AO27" s="79" t="str">
        <f t="shared" si="21"/>
        <v xml:space="preserve"> </v>
      </c>
      <c r="AP27" s="305"/>
      <c r="AQ27" s="80" t="str">
        <f t="shared" si="11"/>
        <v xml:space="preserve"> </v>
      </c>
      <c r="AR27" s="88" t="str">
        <f t="shared" si="12"/>
        <v xml:space="preserve"> </v>
      </c>
      <c r="AS27" s="81" t="str">
        <f t="shared" si="22"/>
        <v xml:space="preserve"> </v>
      </c>
      <c r="AT27" s="306"/>
      <c r="AU27" s="82" t="str">
        <f t="shared" si="13"/>
        <v xml:space="preserve"> </v>
      </c>
      <c r="AV27" s="89" t="str">
        <f t="shared" si="14"/>
        <v xml:space="preserve"> </v>
      </c>
      <c r="AW27" s="83" t="str">
        <f t="shared" si="23"/>
        <v xml:space="preserve"> </v>
      </c>
      <c r="AX27" s="306"/>
      <c r="AY27" s="218" t="str">
        <f t="shared" si="15"/>
        <v xml:space="preserve"> </v>
      </c>
      <c r="AZ27" s="219" t="str">
        <f t="shared" si="16"/>
        <v xml:space="preserve"> </v>
      </c>
      <c r="BA27" s="220" t="str">
        <f t="shared" si="24"/>
        <v xml:space="preserve"> </v>
      </c>
      <c r="BB27" s="306"/>
      <c r="BC27" s="27"/>
      <c r="BE27" s="98" t="str">
        <f t="shared" si="17"/>
        <v xml:space="preserve"> </v>
      </c>
      <c r="BF27" s="98" t="str">
        <f t="shared" si="17"/>
        <v xml:space="preserve"> </v>
      </c>
      <c r="BG27" s="98" t="str">
        <f t="shared" si="17"/>
        <v xml:space="preserve"> </v>
      </c>
      <c r="BI27" s="98" t="str">
        <f t="shared" si="18"/>
        <v xml:space="preserve"> </v>
      </c>
      <c r="BJ27" s="98" t="str">
        <f t="shared" si="18"/>
        <v xml:space="preserve"> </v>
      </c>
      <c r="BK27" s="98" t="str">
        <f t="shared" si="18"/>
        <v xml:space="preserve"> </v>
      </c>
      <c r="BM27" s="22"/>
      <c r="BU27" s="28"/>
    </row>
    <row r="28" spans="1:73" s="26" customFormat="1" ht="24.95" customHeight="1" x14ac:dyDescent="0.25">
      <c r="A28" s="24"/>
      <c r="B28" s="301"/>
      <c r="C28" s="788"/>
      <c r="D28" s="789"/>
      <c r="E28" s="789"/>
      <c r="F28" s="790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180"/>
      <c r="T28" s="307" t="str">
        <f t="shared" si="0"/>
        <v xml:space="preserve"> </v>
      </c>
      <c r="U28" s="307" t="str">
        <f t="shared" si="1"/>
        <v xml:space="preserve"> </v>
      </c>
      <c r="V28" s="307" t="str">
        <f t="shared" si="2"/>
        <v xml:space="preserve"> </v>
      </c>
      <c r="W28" s="307" t="str">
        <f t="shared" si="3"/>
        <v xml:space="preserve"> </v>
      </c>
      <c r="X28" s="307" t="str">
        <f t="shared" si="4"/>
        <v xml:space="preserve"> </v>
      </c>
      <c r="Y28" s="307" t="str">
        <f t="shared" si="5"/>
        <v xml:space="preserve"> </v>
      </c>
      <c r="Z28" s="96" t="str">
        <f t="shared" si="6"/>
        <v xml:space="preserve"> </v>
      </c>
      <c r="AA28" s="309"/>
      <c r="AB28" s="309"/>
      <c r="AC28" s="309"/>
      <c r="AD28" s="309"/>
      <c r="AE28" s="309"/>
      <c r="AF28" s="21"/>
      <c r="AG28" s="24"/>
      <c r="AH28" s="96" t="str">
        <f t="shared" si="19"/>
        <v xml:space="preserve"> </v>
      </c>
      <c r="AI28" s="69" t="str">
        <f t="shared" si="7"/>
        <v xml:space="preserve"> </v>
      </c>
      <c r="AJ28" s="85" t="str">
        <f t="shared" si="8"/>
        <v xml:space="preserve"> </v>
      </c>
      <c r="AK28" s="70" t="str">
        <f t="shared" si="20"/>
        <v xml:space="preserve"> </v>
      </c>
      <c r="AL28" s="304"/>
      <c r="AM28" s="78" t="str">
        <f t="shared" si="9"/>
        <v xml:space="preserve"> </v>
      </c>
      <c r="AN28" s="87" t="str">
        <f t="shared" si="10"/>
        <v xml:space="preserve"> </v>
      </c>
      <c r="AO28" s="79" t="str">
        <f t="shared" si="21"/>
        <v xml:space="preserve"> </v>
      </c>
      <c r="AP28" s="305"/>
      <c r="AQ28" s="80" t="str">
        <f t="shared" si="11"/>
        <v xml:space="preserve"> </v>
      </c>
      <c r="AR28" s="88" t="str">
        <f t="shared" si="12"/>
        <v xml:space="preserve"> </v>
      </c>
      <c r="AS28" s="81" t="str">
        <f t="shared" si="22"/>
        <v xml:space="preserve"> </v>
      </c>
      <c r="AT28" s="306"/>
      <c r="AU28" s="82" t="str">
        <f t="shared" si="13"/>
        <v xml:space="preserve"> </v>
      </c>
      <c r="AV28" s="89" t="str">
        <f t="shared" si="14"/>
        <v xml:space="preserve"> </v>
      </c>
      <c r="AW28" s="83" t="str">
        <f t="shared" si="23"/>
        <v xml:space="preserve"> </v>
      </c>
      <c r="AX28" s="306"/>
      <c r="AY28" s="218" t="str">
        <f t="shared" si="15"/>
        <v xml:space="preserve"> </v>
      </c>
      <c r="AZ28" s="219" t="str">
        <f t="shared" si="16"/>
        <v xml:space="preserve"> </v>
      </c>
      <c r="BA28" s="220" t="str">
        <f t="shared" si="24"/>
        <v xml:space="preserve"> </v>
      </c>
      <c r="BB28" s="306"/>
      <c r="BC28" s="27"/>
      <c r="BE28" s="98" t="str">
        <f t="shared" si="17"/>
        <v xml:space="preserve"> </v>
      </c>
      <c r="BF28" s="98" t="str">
        <f t="shared" si="17"/>
        <v xml:space="preserve"> </v>
      </c>
      <c r="BG28" s="98" t="str">
        <f t="shared" si="17"/>
        <v xml:space="preserve"> </v>
      </c>
      <c r="BI28" s="98" t="str">
        <f t="shared" si="18"/>
        <v xml:space="preserve"> </v>
      </c>
      <c r="BJ28" s="98" t="str">
        <f t="shared" si="18"/>
        <v xml:space="preserve"> </v>
      </c>
      <c r="BK28" s="98" t="str">
        <f t="shared" si="18"/>
        <v xml:space="preserve"> </v>
      </c>
      <c r="BM28" s="22"/>
      <c r="BU28" s="28"/>
    </row>
    <row r="29" spans="1:73" s="26" customFormat="1" ht="24.95" customHeight="1" x14ac:dyDescent="0.25">
      <c r="A29" s="24"/>
      <c r="B29" s="301"/>
      <c r="C29" s="788"/>
      <c r="D29" s="789"/>
      <c r="E29" s="789"/>
      <c r="F29" s="790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180"/>
      <c r="T29" s="307" t="str">
        <f t="shared" si="0"/>
        <v xml:space="preserve"> </v>
      </c>
      <c r="U29" s="307" t="str">
        <f t="shared" si="1"/>
        <v xml:space="preserve"> </v>
      </c>
      <c r="V29" s="307" t="str">
        <f t="shared" si="2"/>
        <v xml:space="preserve"> </v>
      </c>
      <c r="W29" s="307" t="str">
        <f t="shared" si="3"/>
        <v xml:space="preserve"> </v>
      </c>
      <c r="X29" s="307" t="str">
        <f t="shared" si="4"/>
        <v xml:space="preserve"> </v>
      </c>
      <c r="Y29" s="307" t="str">
        <f t="shared" si="5"/>
        <v xml:space="preserve"> </v>
      </c>
      <c r="Z29" s="96" t="str">
        <f t="shared" si="6"/>
        <v xml:space="preserve"> </v>
      </c>
      <c r="AA29" s="309"/>
      <c r="AB29" s="309"/>
      <c r="AC29" s="309"/>
      <c r="AD29" s="309"/>
      <c r="AE29" s="309"/>
      <c r="AF29" s="21"/>
      <c r="AG29" s="24"/>
      <c r="AH29" s="96" t="str">
        <f t="shared" si="19"/>
        <v xml:space="preserve"> </v>
      </c>
      <c r="AI29" s="69" t="str">
        <f t="shared" si="7"/>
        <v xml:space="preserve"> </v>
      </c>
      <c r="AJ29" s="85" t="str">
        <f t="shared" si="8"/>
        <v xml:space="preserve"> </v>
      </c>
      <c r="AK29" s="70" t="str">
        <f t="shared" si="20"/>
        <v xml:space="preserve"> </v>
      </c>
      <c r="AL29" s="304"/>
      <c r="AM29" s="78" t="str">
        <f t="shared" si="9"/>
        <v xml:space="preserve"> </v>
      </c>
      <c r="AN29" s="87" t="str">
        <f t="shared" si="10"/>
        <v xml:space="preserve"> </v>
      </c>
      <c r="AO29" s="79" t="str">
        <f t="shared" si="21"/>
        <v xml:space="preserve"> </v>
      </c>
      <c r="AP29" s="305"/>
      <c r="AQ29" s="80" t="str">
        <f t="shared" si="11"/>
        <v xml:space="preserve"> </v>
      </c>
      <c r="AR29" s="88" t="str">
        <f t="shared" si="12"/>
        <v xml:space="preserve"> </v>
      </c>
      <c r="AS29" s="81" t="str">
        <f t="shared" si="22"/>
        <v xml:space="preserve"> </v>
      </c>
      <c r="AT29" s="306"/>
      <c r="AU29" s="82" t="str">
        <f t="shared" si="13"/>
        <v xml:space="preserve"> </v>
      </c>
      <c r="AV29" s="89" t="str">
        <f t="shared" si="14"/>
        <v xml:space="preserve"> </v>
      </c>
      <c r="AW29" s="83" t="str">
        <f t="shared" si="23"/>
        <v xml:space="preserve"> </v>
      </c>
      <c r="AX29" s="306"/>
      <c r="AY29" s="218" t="str">
        <f t="shared" si="15"/>
        <v xml:space="preserve"> </v>
      </c>
      <c r="AZ29" s="219" t="str">
        <f t="shared" si="16"/>
        <v xml:space="preserve"> </v>
      </c>
      <c r="BA29" s="220" t="str">
        <f t="shared" si="24"/>
        <v xml:space="preserve"> </v>
      </c>
      <c r="BB29" s="306"/>
      <c r="BC29" s="27"/>
      <c r="BE29" s="98" t="str">
        <f t="shared" si="17"/>
        <v xml:space="preserve"> </v>
      </c>
      <c r="BF29" s="98" t="str">
        <f t="shared" si="17"/>
        <v xml:space="preserve"> </v>
      </c>
      <c r="BG29" s="98" t="str">
        <f t="shared" si="17"/>
        <v xml:space="preserve"> </v>
      </c>
      <c r="BI29" s="98" t="str">
        <f t="shared" si="18"/>
        <v xml:space="preserve"> </v>
      </c>
      <c r="BJ29" s="98" t="str">
        <f t="shared" si="18"/>
        <v xml:space="preserve"> </v>
      </c>
      <c r="BK29" s="98" t="str">
        <f t="shared" si="18"/>
        <v xml:space="preserve"> </v>
      </c>
      <c r="BM29" s="22"/>
      <c r="BU29" s="28"/>
    </row>
    <row r="30" spans="1:73" s="26" customFormat="1" ht="24.95" customHeight="1" x14ac:dyDescent="0.25">
      <c r="A30" s="24"/>
      <c r="B30" s="301"/>
      <c r="C30" s="788"/>
      <c r="D30" s="789"/>
      <c r="E30" s="789"/>
      <c r="F30" s="790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180"/>
      <c r="T30" s="307" t="str">
        <f t="shared" si="0"/>
        <v xml:space="preserve"> </v>
      </c>
      <c r="U30" s="307" t="str">
        <f t="shared" si="1"/>
        <v xml:space="preserve"> </v>
      </c>
      <c r="V30" s="307" t="str">
        <f t="shared" si="2"/>
        <v xml:space="preserve"> </v>
      </c>
      <c r="W30" s="307" t="str">
        <f t="shared" si="3"/>
        <v xml:space="preserve"> </v>
      </c>
      <c r="X30" s="307" t="str">
        <f t="shared" si="4"/>
        <v xml:space="preserve"> </v>
      </c>
      <c r="Y30" s="307" t="str">
        <f t="shared" si="5"/>
        <v xml:space="preserve"> </v>
      </c>
      <c r="Z30" s="96" t="str">
        <f t="shared" si="6"/>
        <v xml:space="preserve"> </v>
      </c>
      <c r="AA30" s="309"/>
      <c r="AB30" s="309"/>
      <c r="AC30" s="309"/>
      <c r="AD30" s="309"/>
      <c r="AE30" s="309"/>
      <c r="AF30" s="21"/>
      <c r="AG30" s="24"/>
      <c r="AH30" s="96" t="str">
        <f t="shared" si="19"/>
        <v xml:space="preserve"> </v>
      </c>
      <c r="AI30" s="69" t="str">
        <f t="shared" si="7"/>
        <v xml:space="preserve"> </v>
      </c>
      <c r="AJ30" s="85" t="str">
        <f t="shared" si="8"/>
        <v xml:space="preserve"> </v>
      </c>
      <c r="AK30" s="70" t="str">
        <f t="shared" si="20"/>
        <v xml:space="preserve"> </v>
      </c>
      <c r="AL30" s="304"/>
      <c r="AM30" s="78" t="str">
        <f t="shared" si="9"/>
        <v xml:space="preserve"> </v>
      </c>
      <c r="AN30" s="87" t="str">
        <f t="shared" si="10"/>
        <v xml:space="preserve"> </v>
      </c>
      <c r="AO30" s="79" t="str">
        <f t="shared" si="21"/>
        <v xml:space="preserve"> </v>
      </c>
      <c r="AP30" s="305"/>
      <c r="AQ30" s="80" t="str">
        <f t="shared" si="11"/>
        <v xml:space="preserve"> </v>
      </c>
      <c r="AR30" s="88" t="str">
        <f t="shared" si="12"/>
        <v xml:space="preserve"> </v>
      </c>
      <c r="AS30" s="81" t="str">
        <f t="shared" si="22"/>
        <v xml:space="preserve"> </v>
      </c>
      <c r="AT30" s="306"/>
      <c r="AU30" s="82" t="str">
        <f t="shared" si="13"/>
        <v xml:space="preserve"> </v>
      </c>
      <c r="AV30" s="89" t="str">
        <f t="shared" si="14"/>
        <v xml:space="preserve"> </v>
      </c>
      <c r="AW30" s="83" t="str">
        <f t="shared" si="23"/>
        <v xml:space="preserve"> </v>
      </c>
      <c r="AX30" s="306"/>
      <c r="AY30" s="218" t="str">
        <f t="shared" si="15"/>
        <v xml:space="preserve"> </v>
      </c>
      <c r="AZ30" s="219" t="str">
        <f t="shared" si="16"/>
        <v xml:space="preserve"> </v>
      </c>
      <c r="BA30" s="220" t="str">
        <f t="shared" si="24"/>
        <v xml:space="preserve"> </v>
      </c>
      <c r="BB30" s="306"/>
      <c r="BC30" s="27"/>
      <c r="BE30" s="98" t="str">
        <f t="shared" si="17"/>
        <v xml:space="preserve"> </v>
      </c>
      <c r="BF30" s="98" t="str">
        <f t="shared" si="17"/>
        <v xml:space="preserve"> </v>
      </c>
      <c r="BG30" s="98" t="str">
        <f t="shared" si="17"/>
        <v xml:space="preserve"> </v>
      </c>
      <c r="BI30" s="98" t="str">
        <f t="shared" si="18"/>
        <v xml:space="preserve"> </v>
      </c>
      <c r="BJ30" s="98" t="str">
        <f t="shared" si="18"/>
        <v xml:space="preserve"> </v>
      </c>
      <c r="BK30" s="98" t="str">
        <f t="shared" si="18"/>
        <v xml:space="preserve"> </v>
      </c>
      <c r="BM30" s="22"/>
      <c r="BU30" s="28"/>
    </row>
    <row r="31" spans="1:73" s="26" customFormat="1" ht="24.95" customHeight="1" x14ac:dyDescent="0.25">
      <c r="A31" s="24"/>
      <c r="B31" s="301"/>
      <c r="C31" s="788"/>
      <c r="D31" s="789"/>
      <c r="E31" s="789"/>
      <c r="F31" s="790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180"/>
      <c r="T31" s="307" t="str">
        <f t="shared" si="0"/>
        <v xml:space="preserve"> </v>
      </c>
      <c r="U31" s="307" t="str">
        <f t="shared" si="1"/>
        <v xml:space="preserve"> </v>
      </c>
      <c r="V31" s="307" t="str">
        <f t="shared" si="2"/>
        <v xml:space="preserve"> </v>
      </c>
      <c r="W31" s="307" t="str">
        <f t="shared" si="3"/>
        <v xml:space="preserve"> </v>
      </c>
      <c r="X31" s="307" t="str">
        <f t="shared" si="4"/>
        <v xml:space="preserve"> </v>
      </c>
      <c r="Y31" s="307" t="str">
        <f t="shared" si="5"/>
        <v xml:space="preserve"> </v>
      </c>
      <c r="Z31" s="96" t="str">
        <f t="shared" si="6"/>
        <v xml:space="preserve"> </v>
      </c>
      <c r="AA31" s="309"/>
      <c r="AB31" s="309"/>
      <c r="AC31" s="309"/>
      <c r="AD31" s="309"/>
      <c r="AE31" s="309"/>
      <c r="AF31" s="21"/>
      <c r="AG31" s="24"/>
      <c r="AH31" s="96" t="str">
        <f t="shared" si="19"/>
        <v xml:space="preserve"> </v>
      </c>
      <c r="AI31" s="69" t="str">
        <f t="shared" si="7"/>
        <v xml:space="preserve"> </v>
      </c>
      <c r="AJ31" s="85" t="str">
        <f t="shared" si="8"/>
        <v xml:space="preserve"> </v>
      </c>
      <c r="AK31" s="70" t="str">
        <f t="shared" si="20"/>
        <v xml:space="preserve"> </v>
      </c>
      <c r="AL31" s="304"/>
      <c r="AM31" s="78" t="str">
        <f t="shared" si="9"/>
        <v xml:space="preserve"> </v>
      </c>
      <c r="AN31" s="87" t="str">
        <f t="shared" si="10"/>
        <v xml:space="preserve"> </v>
      </c>
      <c r="AO31" s="79" t="str">
        <f t="shared" si="21"/>
        <v xml:space="preserve"> </v>
      </c>
      <c r="AP31" s="305"/>
      <c r="AQ31" s="80" t="str">
        <f t="shared" si="11"/>
        <v xml:space="preserve"> </v>
      </c>
      <c r="AR31" s="88" t="str">
        <f t="shared" si="12"/>
        <v xml:space="preserve"> </v>
      </c>
      <c r="AS31" s="81" t="str">
        <f t="shared" si="22"/>
        <v xml:space="preserve"> </v>
      </c>
      <c r="AT31" s="306"/>
      <c r="AU31" s="82" t="str">
        <f t="shared" si="13"/>
        <v xml:space="preserve"> </v>
      </c>
      <c r="AV31" s="89" t="str">
        <f t="shared" si="14"/>
        <v xml:space="preserve"> </v>
      </c>
      <c r="AW31" s="83" t="str">
        <f t="shared" si="23"/>
        <v xml:space="preserve"> </v>
      </c>
      <c r="AX31" s="306"/>
      <c r="AY31" s="218" t="str">
        <f t="shared" si="15"/>
        <v xml:space="preserve"> </v>
      </c>
      <c r="AZ31" s="219" t="str">
        <f t="shared" si="16"/>
        <v xml:space="preserve"> </v>
      </c>
      <c r="BA31" s="220" t="str">
        <f t="shared" si="24"/>
        <v xml:space="preserve"> </v>
      </c>
      <c r="BB31" s="306"/>
      <c r="BC31" s="27"/>
      <c r="BE31" s="98" t="str">
        <f t="shared" si="17"/>
        <v xml:space="preserve"> </v>
      </c>
      <c r="BF31" s="98" t="str">
        <f t="shared" si="17"/>
        <v xml:space="preserve"> </v>
      </c>
      <c r="BG31" s="98" t="str">
        <f t="shared" si="17"/>
        <v xml:space="preserve"> </v>
      </c>
      <c r="BI31" s="98" t="str">
        <f t="shared" si="18"/>
        <v xml:space="preserve"> </v>
      </c>
      <c r="BJ31" s="98" t="str">
        <f t="shared" si="18"/>
        <v xml:space="preserve"> </v>
      </c>
      <c r="BK31" s="98" t="str">
        <f t="shared" si="18"/>
        <v xml:space="preserve"> </v>
      </c>
      <c r="BM31" s="22"/>
      <c r="BU31" s="28"/>
    </row>
    <row r="32" spans="1:73" s="26" customFormat="1" ht="24.95" customHeight="1" x14ac:dyDescent="0.25">
      <c r="A32" s="24"/>
      <c r="B32" s="301"/>
      <c r="C32" s="788"/>
      <c r="D32" s="789"/>
      <c r="E32" s="789"/>
      <c r="F32" s="790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180"/>
      <c r="T32" s="307" t="str">
        <f t="shared" si="0"/>
        <v xml:space="preserve"> </v>
      </c>
      <c r="U32" s="307" t="str">
        <f t="shared" si="1"/>
        <v xml:space="preserve"> </v>
      </c>
      <c r="V32" s="307" t="str">
        <f t="shared" si="2"/>
        <v xml:space="preserve"> </v>
      </c>
      <c r="W32" s="307" t="str">
        <f t="shared" si="3"/>
        <v xml:space="preserve"> </v>
      </c>
      <c r="X32" s="307" t="str">
        <f t="shared" si="4"/>
        <v xml:space="preserve"> </v>
      </c>
      <c r="Y32" s="307" t="str">
        <f t="shared" si="5"/>
        <v xml:space="preserve"> </v>
      </c>
      <c r="Z32" s="96" t="str">
        <f t="shared" si="6"/>
        <v xml:space="preserve"> </v>
      </c>
      <c r="AA32" s="309"/>
      <c r="AB32" s="309"/>
      <c r="AC32" s="309"/>
      <c r="AD32" s="309"/>
      <c r="AE32" s="309"/>
      <c r="AF32" s="21"/>
      <c r="AG32" s="24"/>
      <c r="AH32" s="96" t="str">
        <f t="shared" si="19"/>
        <v xml:space="preserve"> </v>
      </c>
      <c r="AI32" s="69" t="str">
        <f t="shared" si="7"/>
        <v xml:space="preserve"> </v>
      </c>
      <c r="AJ32" s="85" t="str">
        <f t="shared" si="8"/>
        <v xml:space="preserve"> </v>
      </c>
      <c r="AK32" s="70" t="str">
        <f t="shared" si="20"/>
        <v xml:space="preserve"> </v>
      </c>
      <c r="AL32" s="304"/>
      <c r="AM32" s="78" t="str">
        <f t="shared" si="9"/>
        <v xml:space="preserve"> </v>
      </c>
      <c r="AN32" s="87" t="str">
        <f t="shared" si="10"/>
        <v xml:space="preserve"> </v>
      </c>
      <c r="AO32" s="79" t="str">
        <f t="shared" si="21"/>
        <v xml:space="preserve"> </v>
      </c>
      <c r="AP32" s="305"/>
      <c r="AQ32" s="80" t="str">
        <f t="shared" si="11"/>
        <v xml:space="preserve"> </v>
      </c>
      <c r="AR32" s="88" t="str">
        <f t="shared" si="12"/>
        <v xml:space="preserve"> </v>
      </c>
      <c r="AS32" s="81" t="str">
        <f t="shared" si="22"/>
        <v xml:space="preserve"> </v>
      </c>
      <c r="AT32" s="306"/>
      <c r="AU32" s="82" t="str">
        <f t="shared" si="13"/>
        <v xml:space="preserve"> </v>
      </c>
      <c r="AV32" s="89" t="str">
        <f t="shared" si="14"/>
        <v xml:space="preserve"> </v>
      </c>
      <c r="AW32" s="83" t="str">
        <f t="shared" si="23"/>
        <v xml:space="preserve"> </v>
      </c>
      <c r="AX32" s="306"/>
      <c r="AY32" s="218" t="str">
        <f t="shared" si="15"/>
        <v xml:space="preserve"> </v>
      </c>
      <c r="AZ32" s="219" t="str">
        <f t="shared" si="16"/>
        <v xml:space="preserve"> </v>
      </c>
      <c r="BA32" s="220" t="str">
        <f t="shared" si="24"/>
        <v xml:space="preserve"> </v>
      </c>
      <c r="BB32" s="306"/>
      <c r="BC32" s="27"/>
      <c r="BE32" s="98" t="str">
        <f t="shared" si="17"/>
        <v xml:space="preserve"> </v>
      </c>
      <c r="BF32" s="98" t="str">
        <f t="shared" si="17"/>
        <v xml:space="preserve"> </v>
      </c>
      <c r="BG32" s="98" t="str">
        <f t="shared" si="17"/>
        <v xml:space="preserve"> </v>
      </c>
      <c r="BI32" s="98" t="str">
        <f t="shared" si="18"/>
        <v xml:space="preserve"> </v>
      </c>
      <c r="BJ32" s="98" t="str">
        <f t="shared" si="18"/>
        <v xml:space="preserve"> </v>
      </c>
      <c r="BK32" s="98" t="str">
        <f t="shared" si="18"/>
        <v xml:space="preserve"> </v>
      </c>
      <c r="BM32" s="22"/>
      <c r="BU32" s="28"/>
    </row>
    <row r="33" spans="1:73" s="26" customFormat="1" ht="24.95" customHeight="1" x14ac:dyDescent="0.25">
      <c r="A33" s="24"/>
      <c r="B33" s="301"/>
      <c r="C33" s="788"/>
      <c r="D33" s="789"/>
      <c r="E33" s="789"/>
      <c r="F33" s="790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180"/>
      <c r="T33" s="307" t="str">
        <f t="shared" si="0"/>
        <v xml:space="preserve"> </v>
      </c>
      <c r="U33" s="307" t="str">
        <f t="shared" si="1"/>
        <v xml:space="preserve"> </v>
      </c>
      <c r="V33" s="307" t="str">
        <f t="shared" si="2"/>
        <v xml:space="preserve"> </v>
      </c>
      <c r="W33" s="307" t="str">
        <f t="shared" si="3"/>
        <v xml:space="preserve"> </v>
      </c>
      <c r="X33" s="307" t="str">
        <f t="shared" si="4"/>
        <v xml:space="preserve"> </v>
      </c>
      <c r="Y33" s="307" t="str">
        <f t="shared" si="5"/>
        <v xml:space="preserve"> </v>
      </c>
      <c r="Z33" s="96" t="str">
        <f t="shared" si="6"/>
        <v xml:space="preserve"> </v>
      </c>
      <c r="AA33" s="309"/>
      <c r="AB33" s="309"/>
      <c r="AC33" s="309"/>
      <c r="AD33" s="309"/>
      <c r="AE33" s="309"/>
      <c r="AF33" s="21"/>
      <c r="AG33" s="24"/>
      <c r="AH33" s="96" t="str">
        <f t="shared" si="19"/>
        <v xml:space="preserve"> </v>
      </c>
      <c r="AI33" s="69" t="str">
        <f t="shared" si="7"/>
        <v xml:space="preserve"> </v>
      </c>
      <c r="AJ33" s="85" t="str">
        <f t="shared" si="8"/>
        <v xml:space="preserve"> </v>
      </c>
      <c r="AK33" s="70" t="str">
        <f t="shared" si="20"/>
        <v xml:space="preserve"> </v>
      </c>
      <c r="AL33" s="304"/>
      <c r="AM33" s="78" t="str">
        <f t="shared" si="9"/>
        <v xml:space="preserve"> </v>
      </c>
      <c r="AN33" s="87" t="str">
        <f t="shared" si="10"/>
        <v xml:space="preserve"> </v>
      </c>
      <c r="AO33" s="79" t="str">
        <f t="shared" si="21"/>
        <v xml:space="preserve"> </v>
      </c>
      <c r="AP33" s="305"/>
      <c r="AQ33" s="80" t="str">
        <f t="shared" si="11"/>
        <v xml:space="preserve"> </v>
      </c>
      <c r="AR33" s="88" t="str">
        <f t="shared" si="12"/>
        <v xml:space="preserve"> </v>
      </c>
      <c r="AS33" s="81" t="str">
        <f t="shared" si="22"/>
        <v xml:space="preserve"> </v>
      </c>
      <c r="AT33" s="306"/>
      <c r="AU33" s="82" t="str">
        <f t="shared" si="13"/>
        <v xml:space="preserve"> </v>
      </c>
      <c r="AV33" s="89" t="str">
        <f t="shared" si="14"/>
        <v xml:space="preserve"> </v>
      </c>
      <c r="AW33" s="83" t="str">
        <f t="shared" si="23"/>
        <v xml:space="preserve"> </v>
      </c>
      <c r="AX33" s="306"/>
      <c r="AY33" s="218" t="str">
        <f t="shared" si="15"/>
        <v xml:space="preserve"> </v>
      </c>
      <c r="AZ33" s="219" t="str">
        <f t="shared" si="16"/>
        <v xml:space="preserve"> </v>
      </c>
      <c r="BA33" s="220" t="str">
        <f t="shared" si="24"/>
        <v xml:space="preserve"> </v>
      </c>
      <c r="BB33" s="306"/>
      <c r="BC33" s="27"/>
      <c r="BE33" s="98" t="str">
        <f t="shared" ref="BE33:BG52" si="25">IF($B33=BE$12,(SUM($G33:$R33))," ")</f>
        <v xml:space="preserve"> </v>
      </c>
      <c r="BF33" s="98" t="str">
        <f t="shared" si="25"/>
        <v xml:space="preserve"> </v>
      </c>
      <c r="BG33" s="98" t="str">
        <f t="shared" si="25"/>
        <v xml:space="preserve"> </v>
      </c>
      <c r="BI33" s="98" t="str">
        <f t="shared" ref="BI33:BK52" si="26">IF($B33=BI$12,(SUM($T33:$AE33))," ")</f>
        <v xml:space="preserve"> </v>
      </c>
      <c r="BJ33" s="98" t="str">
        <f t="shared" si="26"/>
        <v xml:space="preserve"> </v>
      </c>
      <c r="BK33" s="98" t="str">
        <f t="shared" si="26"/>
        <v xml:space="preserve"> </v>
      </c>
      <c r="BM33" s="22"/>
      <c r="BU33" s="28"/>
    </row>
    <row r="34" spans="1:73" s="26" customFormat="1" ht="24.95" customHeight="1" x14ac:dyDescent="0.25">
      <c r="A34" s="24"/>
      <c r="B34" s="301"/>
      <c r="C34" s="788"/>
      <c r="D34" s="789"/>
      <c r="E34" s="789"/>
      <c r="F34" s="790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180"/>
      <c r="T34" s="307" t="str">
        <f t="shared" si="0"/>
        <v xml:space="preserve"> </v>
      </c>
      <c r="U34" s="307" t="str">
        <f t="shared" si="1"/>
        <v xml:space="preserve"> </v>
      </c>
      <c r="V34" s="307" t="str">
        <f t="shared" si="2"/>
        <v xml:space="preserve"> </v>
      </c>
      <c r="W34" s="307" t="str">
        <f t="shared" si="3"/>
        <v xml:space="preserve"> </v>
      </c>
      <c r="X34" s="307" t="str">
        <f t="shared" si="4"/>
        <v xml:space="preserve"> </v>
      </c>
      <c r="Y34" s="307" t="str">
        <f t="shared" si="5"/>
        <v xml:space="preserve"> </v>
      </c>
      <c r="Z34" s="96" t="str">
        <f t="shared" si="6"/>
        <v xml:space="preserve"> </v>
      </c>
      <c r="AA34" s="309"/>
      <c r="AB34" s="309"/>
      <c r="AC34" s="309"/>
      <c r="AD34" s="309"/>
      <c r="AE34" s="309"/>
      <c r="AF34" s="21"/>
      <c r="AG34" s="24"/>
      <c r="AH34" s="96" t="str">
        <f t="shared" si="19"/>
        <v xml:space="preserve"> </v>
      </c>
      <c r="AI34" s="69" t="str">
        <f t="shared" si="7"/>
        <v xml:space="preserve"> </v>
      </c>
      <c r="AJ34" s="85" t="str">
        <f t="shared" si="8"/>
        <v xml:space="preserve"> </v>
      </c>
      <c r="AK34" s="70" t="str">
        <f t="shared" si="20"/>
        <v xml:space="preserve"> </v>
      </c>
      <c r="AL34" s="304"/>
      <c r="AM34" s="78" t="str">
        <f t="shared" si="9"/>
        <v xml:space="preserve"> </v>
      </c>
      <c r="AN34" s="87" t="str">
        <f t="shared" si="10"/>
        <v xml:space="preserve"> </v>
      </c>
      <c r="AO34" s="79" t="str">
        <f t="shared" si="21"/>
        <v xml:space="preserve"> </v>
      </c>
      <c r="AP34" s="305"/>
      <c r="AQ34" s="80" t="str">
        <f t="shared" si="11"/>
        <v xml:space="preserve"> </v>
      </c>
      <c r="AR34" s="88" t="str">
        <f t="shared" si="12"/>
        <v xml:space="preserve"> </v>
      </c>
      <c r="AS34" s="81" t="str">
        <f t="shared" si="22"/>
        <v xml:space="preserve"> </v>
      </c>
      <c r="AT34" s="306"/>
      <c r="AU34" s="82" t="str">
        <f t="shared" si="13"/>
        <v xml:space="preserve"> </v>
      </c>
      <c r="AV34" s="89" t="str">
        <f t="shared" si="14"/>
        <v xml:space="preserve"> </v>
      </c>
      <c r="AW34" s="83" t="str">
        <f t="shared" si="23"/>
        <v xml:space="preserve"> </v>
      </c>
      <c r="AX34" s="306"/>
      <c r="AY34" s="218" t="str">
        <f t="shared" si="15"/>
        <v xml:space="preserve"> </v>
      </c>
      <c r="AZ34" s="219" t="str">
        <f t="shared" si="16"/>
        <v xml:space="preserve"> </v>
      </c>
      <c r="BA34" s="220" t="str">
        <f t="shared" si="24"/>
        <v xml:space="preserve"> </v>
      </c>
      <c r="BB34" s="306"/>
      <c r="BC34" s="27"/>
      <c r="BE34" s="98" t="str">
        <f t="shared" si="25"/>
        <v xml:space="preserve"> </v>
      </c>
      <c r="BF34" s="98" t="str">
        <f t="shared" si="25"/>
        <v xml:space="preserve"> </v>
      </c>
      <c r="BG34" s="98" t="str">
        <f t="shared" si="25"/>
        <v xml:space="preserve"> </v>
      </c>
      <c r="BI34" s="98" t="str">
        <f t="shared" si="26"/>
        <v xml:space="preserve"> </v>
      </c>
      <c r="BJ34" s="98" t="str">
        <f t="shared" si="26"/>
        <v xml:space="preserve"> </v>
      </c>
      <c r="BK34" s="98" t="str">
        <f t="shared" si="26"/>
        <v xml:space="preserve"> </v>
      </c>
      <c r="BM34" s="22"/>
      <c r="BU34" s="28"/>
    </row>
    <row r="35" spans="1:73" s="26" customFormat="1" ht="24.95" customHeight="1" x14ac:dyDescent="0.25">
      <c r="A35" s="24"/>
      <c r="B35" s="301"/>
      <c r="C35" s="788"/>
      <c r="D35" s="789"/>
      <c r="E35" s="789"/>
      <c r="F35" s="790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180"/>
      <c r="T35" s="307" t="str">
        <f t="shared" si="0"/>
        <v xml:space="preserve"> </v>
      </c>
      <c r="U35" s="307" t="str">
        <f t="shared" si="1"/>
        <v xml:space="preserve"> </v>
      </c>
      <c r="V35" s="307" t="str">
        <f t="shared" si="2"/>
        <v xml:space="preserve"> </v>
      </c>
      <c r="W35" s="307" t="str">
        <f t="shared" si="3"/>
        <v xml:space="preserve"> </v>
      </c>
      <c r="X35" s="307" t="str">
        <f t="shared" si="4"/>
        <v xml:space="preserve"> </v>
      </c>
      <c r="Y35" s="307" t="str">
        <f t="shared" si="5"/>
        <v xml:space="preserve"> </v>
      </c>
      <c r="Z35" s="96" t="str">
        <f t="shared" si="6"/>
        <v xml:space="preserve"> </v>
      </c>
      <c r="AA35" s="309"/>
      <c r="AB35" s="309"/>
      <c r="AC35" s="309"/>
      <c r="AD35" s="309"/>
      <c r="AE35" s="309"/>
      <c r="AF35" s="21"/>
      <c r="AG35" s="24"/>
      <c r="AH35" s="96" t="str">
        <f t="shared" si="19"/>
        <v xml:space="preserve"> </v>
      </c>
      <c r="AI35" s="69" t="str">
        <f t="shared" si="7"/>
        <v xml:space="preserve"> </v>
      </c>
      <c r="AJ35" s="85" t="str">
        <f t="shared" si="8"/>
        <v xml:space="preserve"> </v>
      </c>
      <c r="AK35" s="70" t="str">
        <f t="shared" si="20"/>
        <v xml:space="preserve"> </v>
      </c>
      <c r="AL35" s="304"/>
      <c r="AM35" s="78" t="str">
        <f t="shared" si="9"/>
        <v xml:space="preserve"> </v>
      </c>
      <c r="AN35" s="87" t="str">
        <f t="shared" si="10"/>
        <v xml:space="preserve"> </v>
      </c>
      <c r="AO35" s="79" t="str">
        <f t="shared" si="21"/>
        <v xml:space="preserve"> </v>
      </c>
      <c r="AP35" s="305"/>
      <c r="AQ35" s="80" t="str">
        <f t="shared" si="11"/>
        <v xml:space="preserve"> </v>
      </c>
      <c r="AR35" s="88" t="str">
        <f t="shared" si="12"/>
        <v xml:space="preserve"> </v>
      </c>
      <c r="AS35" s="81" t="str">
        <f t="shared" si="22"/>
        <v xml:space="preserve"> </v>
      </c>
      <c r="AT35" s="306"/>
      <c r="AU35" s="82" t="str">
        <f t="shared" si="13"/>
        <v xml:space="preserve"> </v>
      </c>
      <c r="AV35" s="89" t="str">
        <f t="shared" si="14"/>
        <v xml:space="preserve"> </v>
      </c>
      <c r="AW35" s="83" t="str">
        <f t="shared" si="23"/>
        <v xml:space="preserve"> </v>
      </c>
      <c r="AX35" s="306"/>
      <c r="AY35" s="218" t="str">
        <f t="shared" si="15"/>
        <v xml:space="preserve"> </v>
      </c>
      <c r="AZ35" s="219" t="str">
        <f t="shared" si="16"/>
        <v xml:space="preserve"> </v>
      </c>
      <c r="BA35" s="220" t="str">
        <f t="shared" si="24"/>
        <v xml:space="preserve"> </v>
      </c>
      <c r="BB35" s="306"/>
      <c r="BC35" s="27"/>
      <c r="BE35" s="98" t="str">
        <f t="shared" si="25"/>
        <v xml:space="preserve"> </v>
      </c>
      <c r="BF35" s="98" t="str">
        <f t="shared" si="25"/>
        <v xml:space="preserve"> </v>
      </c>
      <c r="BG35" s="98" t="str">
        <f t="shared" si="25"/>
        <v xml:space="preserve"> </v>
      </c>
      <c r="BI35" s="98" t="str">
        <f t="shared" si="26"/>
        <v xml:space="preserve"> </v>
      </c>
      <c r="BJ35" s="98" t="str">
        <f t="shared" si="26"/>
        <v xml:space="preserve"> </v>
      </c>
      <c r="BK35" s="98" t="str">
        <f t="shared" si="26"/>
        <v xml:space="preserve"> </v>
      </c>
      <c r="BM35" s="22"/>
      <c r="BU35" s="28"/>
    </row>
    <row r="36" spans="1:73" s="26" customFormat="1" ht="24.95" customHeight="1" x14ac:dyDescent="0.25">
      <c r="A36" s="24"/>
      <c r="B36" s="301"/>
      <c r="C36" s="788"/>
      <c r="D36" s="789"/>
      <c r="E36" s="789"/>
      <c r="F36" s="790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180"/>
      <c r="T36" s="307" t="str">
        <f t="shared" si="0"/>
        <v xml:space="preserve"> </v>
      </c>
      <c r="U36" s="307" t="str">
        <f t="shared" si="1"/>
        <v xml:space="preserve"> </v>
      </c>
      <c r="V36" s="307" t="str">
        <f t="shared" si="2"/>
        <v xml:space="preserve"> </v>
      </c>
      <c r="W36" s="307" t="str">
        <f t="shared" si="3"/>
        <v xml:space="preserve"> </v>
      </c>
      <c r="X36" s="307" t="str">
        <f t="shared" si="4"/>
        <v xml:space="preserve"> </v>
      </c>
      <c r="Y36" s="307" t="str">
        <f t="shared" si="5"/>
        <v xml:space="preserve"> </v>
      </c>
      <c r="Z36" s="96" t="str">
        <f t="shared" si="6"/>
        <v xml:space="preserve"> </v>
      </c>
      <c r="AA36" s="309"/>
      <c r="AB36" s="309"/>
      <c r="AC36" s="309"/>
      <c r="AD36" s="309"/>
      <c r="AE36" s="309"/>
      <c r="AF36" s="21"/>
      <c r="AG36" s="24"/>
      <c r="AH36" s="96" t="str">
        <f t="shared" si="19"/>
        <v xml:space="preserve"> </v>
      </c>
      <c r="AI36" s="69" t="str">
        <f t="shared" si="7"/>
        <v xml:space="preserve"> </v>
      </c>
      <c r="AJ36" s="85" t="str">
        <f t="shared" si="8"/>
        <v xml:space="preserve"> </v>
      </c>
      <c r="AK36" s="70" t="str">
        <f t="shared" si="20"/>
        <v xml:space="preserve"> </v>
      </c>
      <c r="AL36" s="304"/>
      <c r="AM36" s="78" t="str">
        <f t="shared" si="9"/>
        <v xml:space="preserve"> </v>
      </c>
      <c r="AN36" s="87" t="str">
        <f t="shared" si="10"/>
        <v xml:space="preserve"> </v>
      </c>
      <c r="AO36" s="79" t="str">
        <f t="shared" si="21"/>
        <v xml:space="preserve"> </v>
      </c>
      <c r="AP36" s="305"/>
      <c r="AQ36" s="80" t="str">
        <f t="shared" si="11"/>
        <v xml:space="preserve"> </v>
      </c>
      <c r="AR36" s="88" t="str">
        <f t="shared" si="12"/>
        <v xml:space="preserve"> </v>
      </c>
      <c r="AS36" s="81" t="str">
        <f t="shared" si="22"/>
        <v xml:space="preserve"> </v>
      </c>
      <c r="AT36" s="306"/>
      <c r="AU36" s="82" t="str">
        <f t="shared" si="13"/>
        <v xml:space="preserve"> </v>
      </c>
      <c r="AV36" s="89" t="str">
        <f t="shared" si="14"/>
        <v xml:space="preserve"> </v>
      </c>
      <c r="AW36" s="83" t="str">
        <f t="shared" si="23"/>
        <v xml:space="preserve"> </v>
      </c>
      <c r="AX36" s="306"/>
      <c r="AY36" s="218" t="str">
        <f t="shared" si="15"/>
        <v xml:space="preserve"> </v>
      </c>
      <c r="AZ36" s="219" t="str">
        <f t="shared" si="16"/>
        <v xml:space="preserve"> </v>
      </c>
      <c r="BA36" s="220" t="str">
        <f t="shared" si="24"/>
        <v xml:space="preserve"> </v>
      </c>
      <c r="BB36" s="306"/>
      <c r="BC36" s="27"/>
      <c r="BE36" s="98" t="str">
        <f t="shared" si="25"/>
        <v xml:space="preserve"> </v>
      </c>
      <c r="BF36" s="98" t="str">
        <f t="shared" si="25"/>
        <v xml:space="preserve"> </v>
      </c>
      <c r="BG36" s="98" t="str">
        <f t="shared" si="25"/>
        <v xml:space="preserve"> </v>
      </c>
      <c r="BI36" s="98" t="str">
        <f t="shared" si="26"/>
        <v xml:space="preserve"> </v>
      </c>
      <c r="BJ36" s="98" t="str">
        <f t="shared" si="26"/>
        <v xml:space="preserve"> </v>
      </c>
      <c r="BK36" s="98" t="str">
        <f t="shared" si="26"/>
        <v xml:space="preserve"> </v>
      </c>
      <c r="BM36" s="22"/>
      <c r="BU36" s="28"/>
    </row>
    <row r="37" spans="1:73" s="26" customFormat="1" ht="24.95" customHeight="1" x14ac:dyDescent="0.25">
      <c r="A37" s="24"/>
      <c r="B37" s="301"/>
      <c r="C37" s="788"/>
      <c r="D37" s="789"/>
      <c r="E37" s="789"/>
      <c r="F37" s="790"/>
      <c r="G37" s="309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180"/>
      <c r="T37" s="307" t="str">
        <f t="shared" si="0"/>
        <v xml:space="preserve"> </v>
      </c>
      <c r="U37" s="307" t="str">
        <f t="shared" si="1"/>
        <v xml:space="preserve"> </v>
      </c>
      <c r="V37" s="307" t="str">
        <f t="shared" si="2"/>
        <v xml:space="preserve"> </v>
      </c>
      <c r="W37" s="307" t="str">
        <f t="shared" si="3"/>
        <v xml:space="preserve"> </v>
      </c>
      <c r="X37" s="307" t="str">
        <f t="shared" si="4"/>
        <v xml:space="preserve"> </v>
      </c>
      <c r="Y37" s="307" t="str">
        <f t="shared" si="5"/>
        <v xml:space="preserve"> </v>
      </c>
      <c r="Z37" s="96" t="str">
        <f t="shared" si="6"/>
        <v xml:space="preserve"> </v>
      </c>
      <c r="AA37" s="309"/>
      <c r="AB37" s="309"/>
      <c r="AC37" s="309"/>
      <c r="AD37" s="309"/>
      <c r="AE37" s="309"/>
      <c r="AF37" s="21"/>
      <c r="AG37" s="24"/>
      <c r="AH37" s="96" t="str">
        <f t="shared" si="19"/>
        <v xml:space="preserve"> </v>
      </c>
      <c r="AI37" s="69" t="str">
        <f t="shared" si="7"/>
        <v xml:space="preserve"> </v>
      </c>
      <c r="AJ37" s="85" t="str">
        <f t="shared" si="8"/>
        <v xml:space="preserve"> </v>
      </c>
      <c r="AK37" s="70" t="str">
        <f t="shared" si="20"/>
        <v xml:space="preserve"> </v>
      </c>
      <c r="AL37" s="304"/>
      <c r="AM37" s="78" t="str">
        <f t="shared" si="9"/>
        <v xml:space="preserve"> </v>
      </c>
      <c r="AN37" s="87" t="str">
        <f t="shared" si="10"/>
        <v xml:space="preserve"> </v>
      </c>
      <c r="AO37" s="79" t="str">
        <f t="shared" si="21"/>
        <v xml:space="preserve"> </v>
      </c>
      <c r="AP37" s="305"/>
      <c r="AQ37" s="80" t="str">
        <f t="shared" si="11"/>
        <v xml:space="preserve"> </v>
      </c>
      <c r="AR37" s="88" t="str">
        <f t="shared" si="12"/>
        <v xml:space="preserve"> </v>
      </c>
      <c r="AS37" s="81" t="str">
        <f t="shared" si="22"/>
        <v xml:space="preserve"> </v>
      </c>
      <c r="AT37" s="306"/>
      <c r="AU37" s="82" t="str">
        <f t="shared" si="13"/>
        <v xml:space="preserve"> </v>
      </c>
      <c r="AV37" s="89" t="str">
        <f t="shared" si="14"/>
        <v xml:space="preserve"> </v>
      </c>
      <c r="AW37" s="83" t="str">
        <f t="shared" si="23"/>
        <v xml:space="preserve"> </v>
      </c>
      <c r="AX37" s="306"/>
      <c r="AY37" s="218" t="str">
        <f t="shared" si="15"/>
        <v xml:space="preserve"> </v>
      </c>
      <c r="AZ37" s="219" t="str">
        <f t="shared" si="16"/>
        <v xml:space="preserve"> </v>
      </c>
      <c r="BA37" s="220" t="str">
        <f t="shared" si="24"/>
        <v xml:space="preserve"> </v>
      </c>
      <c r="BB37" s="306"/>
      <c r="BC37" s="27"/>
      <c r="BE37" s="98" t="str">
        <f t="shared" si="25"/>
        <v xml:space="preserve"> </v>
      </c>
      <c r="BF37" s="98" t="str">
        <f t="shared" si="25"/>
        <v xml:space="preserve"> </v>
      </c>
      <c r="BG37" s="98" t="str">
        <f t="shared" si="25"/>
        <v xml:space="preserve"> </v>
      </c>
      <c r="BI37" s="98" t="str">
        <f t="shared" si="26"/>
        <v xml:space="preserve"> </v>
      </c>
      <c r="BJ37" s="98" t="str">
        <f t="shared" si="26"/>
        <v xml:space="preserve"> </v>
      </c>
      <c r="BK37" s="98" t="str">
        <f t="shared" si="26"/>
        <v xml:space="preserve"> </v>
      </c>
      <c r="BM37" s="22"/>
      <c r="BU37" s="28"/>
    </row>
    <row r="38" spans="1:73" s="26" customFormat="1" ht="24.95" customHeight="1" x14ac:dyDescent="0.25">
      <c r="A38" s="24"/>
      <c r="B38" s="301"/>
      <c r="C38" s="788"/>
      <c r="D38" s="789"/>
      <c r="E38" s="789"/>
      <c r="F38" s="790"/>
      <c r="G38" s="309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180"/>
      <c r="T38" s="307" t="str">
        <f t="shared" si="0"/>
        <v xml:space="preserve"> </v>
      </c>
      <c r="U38" s="307" t="str">
        <f t="shared" si="1"/>
        <v xml:space="preserve"> </v>
      </c>
      <c r="V38" s="307" t="str">
        <f t="shared" si="2"/>
        <v xml:space="preserve"> </v>
      </c>
      <c r="W38" s="307" t="str">
        <f t="shared" si="3"/>
        <v xml:space="preserve"> </v>
      </c>
      <c r="X38" s="307" t="str">
        <f t="shared" si="4"/>
        <v xml:space="preserve"> </v>
      </c>
      <c r="Y38" s="307" t="str">
        <f t="shared" si="5"/>
        <v xml:space="preserve"> </v>
      </c>
      <c r="Z38" s="96" t="str">
        <f t="shared" si="6"/>
        <v xml:space="preserve"> </v>
      </c>
      <c r="AA38" s="309"/>
      <c r="AB38" s="309"/>
      <c r="AC38" s="309"/>
      <c r="AD38" s="309"/>
      <c r="AE38" s="309"/>
      <c r="AF38" s="21"/>
      <c r="AG38" s="24"/>
      <c r="AH38" s="96" t="str">
        <f t="shared" si="19"/>
        <v xml:space="preserve"> </v>
      </c>
      <c r="AI38" s="69" t="str">
        <f t="shared" si="7"/>
        <v xml:space="preserve"> </v>
      </c>
      <c r="AJ38" s="85" t="str">
        <f t="shared" si="8"/>
        <v xml:space="preserve"> </v>
      </c>
      <c r="AK38" s="70" t="str">
        <f t="shared" si="20"/>
        <v xml:space="preserve"> </v>
      </c>
      <c r="AL38" s="304"/>
      <c r="AM38" s="78" t="str">
        <f t="shared" si="9"/>
        <v xml:space="preserve"> </v>
      </c>
      <c r="AN38" s="87" t="str">
        <f t="shared" si="10"/>
        <v xml:space="preserve"> </v>
      </c>
      <c r="AO38" s="79" t="str">
        <f t="shared" si="21"/>
        <v xml:space="preserve"> </v>
      </c>
      <c r="AP38" s="305"/>
      <c r="AQ38" s="80" t="str">
        <f t="shared" si="11"/>
        <v xml:space="preserve"> </v>
      </c>
      <c r="AR38" s="88" t="str">
        <f t="shared" si="12"/>
        <v xml:space="preserve"> </v>
      </c>
      <c r="AS38" s="81" t="str">
        <f t="shared" si="22"/>
        <v xml:space="preserve"> </v>
      </c>
      <c r="AT38" s="306"/>
      <c r="AU38" s="82" t="str">
        <f t="shared" si="13"/>
        <v xml:space="preserve"> </v>
      </c>
      <c r="AV38" s="89" t="str">
        <f t="shared" si="14"/>
        <v xml:space="preserve"> </v>
      </c>
      <c r="AW38" s="83" t="str">
        <f t="shared" si="23"/>
        <v xml:space="preserve"> </v>
      </c>
      <c r="AX38" s="306"/>
      <c r="AY38" s="218" t="str">
        <f t="shared" si="15"/>
        <v xml:space="preserve"> </v>
      </c>
      <c r="AZ38" s="219" t="str">
        <f t="shared" si="16"/>
        <v xml:space="preserve"> </v>
      </c>
      <c r="BA38" s="220" t="str">
        <f t="shared" si="24"/>
        <v xml:space="preserve"> </v>
      </c>
      <c r="BB38" s="306"/>
      <c r="BC38" s="27"/>
      <c r="BE38" s="98" t="str">
        <f t="shared" si="25"/>
        <v xml:space="preserve"> </v>
      </c>
      <c r="BF38" s="98" t="str">
        <f t="shared" si="25"/>
        <v xml:space="preserve"> </v>
      </c>
      <c r="BG38" s="98" t="str">
        <f t="shared" si="25"/>
        <v xml:space="preserve"> </v>
      </c>
      <c r="BI38" s="98" t="str">
        <f t="shared" si="26"/>
        <v xml:space="preserve"> </v>
      </c>
      <c r="BJ38" s="98" t="str">
        <f t="shared" si="26"/>
        <v xml:space="preserve"> </v>
      </c>
      <c r="BK38" s="98" t="str">
        <f t="shared" si="26"/>
        <v xml:space="preserve"> </v>
      </c>
      <c r="BM38" s="22"/>
      <c r="BU38" s="28"/>
    </row>
    <row r="39" spans="1:73" s="26" customFormat="1" ht="24.95" customHeight="1" x14ac:dyDescent="0.25">
      <c r="A39" s="24"/>
      <c r="B39" s="301"/>
      <c r="C39" s="788"/>
      <c r="D39" s="789"/>
      <c r="E39" s="789"/>
      <c r="F39" s="790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180"/>
      <c r="T39" s="307" t="str">
        <f t="shared" si="0"/>
        <v xml:space="preserve"> </v>
      </c>
      <c r="U39" s="307" t="str">
        <f t="shared" si="1"/>
        <v xml:space="preserve"> </v>
      </c>
      <c r="V39" s="307" t="str">
        <f t="shared" si="2"/>
        <v xml:space="preserve"> </v>
      </c>
      <c r="W39" s="307" t="str">
        <f t="shared" si="3"/>
        <v xml:space="preserve"> </v>
      </c>
      <c r="X39" s="307" t="str">
        <f t="shared" si="4"/>
        <v xml:space="preserve"> </v>
      </c>
      <c r="Y39" s="307" t="str">
        <f t="shared" si="5"/>
        <v xml:space="preserve"> </v>
      </c>
      <c r="Z39" s="96" t="str">
        <f t="shared" si="6"/>
        <v xml:space="preserve"> </v>
      </c>
      <c r="AA39" s="309"/>
      <c r="AB39" s="309"/>
      <c r="AC39" s="309"/>
      <c r="AD39" s="309"/>
      <c r="AE39" s="309"/>
      <c r="AF39" s="21"/>
      <c r="AG39" s="24"/>
      <c r="AH39" s="96" t="str">
        <f t="shared" si="19"/>
        <v xml:space="preserve"> </v>
      </c>
      <c r="AI39" s="69" t="str">
        <f t="shared" si="7"/>
        <v xml:space="preserve"> </v>
      </c>
      <c r="AJ39" s="85" t="str">
        <f t="shared" si="8"/>
        <v xml:space="preserve"> </v>
      </c>
      <c r="AK39" s="70" t="str">
        <f t="shared" si="20"/>
        <v xml:space="preserve"> </v>
      </c>
      <c r="AL39" s="304"/>
      <c r="AM39" s="78" t="str">
        <f t="shared" si="9"/>
        <v xml:space="preserve"> </v>
      </c>
      <c r="AN39" s="87" t="str">
        <f t="shared" si="10"/>
        <v xml:space="preserve"> </v>
      </c>
      <c r="AO39" s="79" t="str">
        <f t="shared" si="21"/>
        <v xml:space="preserve"> </v>
      </c>
      <c r="AP39" s="305"/>
      <c r="AQ39" s="80" t="str">
        <f t="shared" si="11"/>
        <v xml:space="preserve"> </v>
      </c>
      <c r="AR39" s="88" t="str">
        <f t="shared" si="12"/>
        <v xml:space="preserve"> </v>
      </c>
      <c r="AS39" s="81" t="str">
        <f t="shared" si="22"/>
        <v xml:space="preserve"> </v>
      </c>
      <c r="AT39" s="306"/>
      <c r="AU39" s="82" t="str">
        <f t="shared" si="13"/>
        <v xml:space="preserve"> </v>
      </c>
      <c r="AV39" s="89" t="str">
        <f t="shared" si="14"/>
        <v xml:space="preserve"> </v>
      </c>
      <c r="AW39" s="83" t="str">
        <f t="shared" si="23"/>
        <v xml:space="preserve"> </v>
      </c>
      <c r="AX39" s="306"/>
      <c r="AY39" s="218" t="str">
        <f t="shared" si="15"/>
        <v xml:space="preserve"> </v>
      </c>
      <c r="AZ39" s="219" t="str">
        <f t="shared" si="16"/>
        <v xml:space="preserve"> </v>
      </c>
      <c r="BA39" s="220" t="str">
        <f t="shared" si="24"/>
        <v xml:space="preserve"> </v>
      </c>
      <c r="BB39" s="306"/>
      <c r="BC39" s="27"/>
      <c r="BE39" s="98" t="str">
        <f t="shared" si="25"/>
        <v xml:space="preserve"> </v>
      </c>
      <c r="BF39" s="98" t="str">
        <f t="shared" si="25"/>
        <v xml:space="preserve"> </v>
      </c>
      <c r="BG39" s="98" t="str">
        <f t="shared" si="25"/>
        <v xml:space="preserve"> </v>
      </c>
      <c r="BI39" s="98" t="str">
        <f t="shared" si="26"/>
        <v xml:space="preserve"> </v>
      </c>
      <c r="BJ39" s="98" t="str">
        <f t="shared" si="26"/>
        <v xml:space="preserve"> </v>
      </c>
      <c r="BK39" s="98" t="str">
        <f t="shared" si="26"/>
        <v xml:space="preserve"> </v>
      </c>
      <c r="BM39" s="22"/>
      <c r="BU39" s="28"/>
    </row>
    <row r="40" spans="1:73" s="26" customFormat="1" ht="24.95" customHeight="1" x14ac:dyDescent="0.25">
      <c r="A40" s="24"/>
      <c r="B40" s="301"/>
      <c r="C40" s="788"/>
      <c r="D40" s="789"/>
      <c r="E40" s="789"/>
      <c r="F40" s="790"/>
      <c r="G40" s="309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180"/>
      <c r="T40" s="307" t="str">
        <f t="shared" si="0"/>
        <v xml:space="preserve"> </v>
      </c>
      <c r="U40" s="307" t="str">
        <f t="shared" si="1"/>
        <v xml:space="preserve"> </v>
      </c>
      <c r="V40" s="307" t="str">
        <f t="shared" si="2"/>
        <v xml:space="preserve"> </v>
      </c>
      <c r="W40" s="307" t="str">
        <f t="shared" si="3"/>
        <v xml:space="preserve"> </v>
      </c>
      <c r="X40" s="307" t="str">
        <f t="shared" si="4"/>
        <v xml:space="preserve"> </v>
      </c>
      <c r="Y40" s="307" t="str">
        <f t="shared" si="5"/>
        <v xml:space="preserve"> </v>
      </c>
      <c r="Z40" s="96" t="str">
        <f t="shared" si="6"/>
        <v xml:space="preserve"> </v>
      </c>
      <c r="AA40" s="309"/>
      <c r="AB40" s="309"/>
      <c r="AC40" s="309"/>
      <c r="AD40" s="309"/>
      <c r="AE40" s="309"/>
      <c r="AF40" s="21"/>
      <c r="AG40" s="24"/>
      <c r="AH40" s="96" t="str">
        <f t="shared" si="19"/>
        <v xml:space="preserve"> </v>
      </c>
      <c r="AI40" s="69" t="str">
        <f t="shared" si="7"/>
        <v xml:space="preserve"> </v>
      </c>
      <c r="AJ40" s="85" t="str">
        <f t="shared" si="8"/>
        <v xml:space="preserve"> </v>
      </c>
      <c r="AK40" s="70" t="str">
        <f t="shared" si="20"/>
        <v xml:space="preserve"> </v>
      </c>
      <c r="AL40" s="304"/>
      <c r="AM40" s="78" t="str">
        <f t="shared" si="9"/>
        <v xml:space="preserve"> </v>
      </c>
      <c r="AN40" s="87" t="str">
        <f t="shared" si="10"/>
        <v xml:space="preserve"> </v>
      </c>
      <c r="AO40" s="79" t="str">
        <f t="shared" si="21"/>
        <v xml:space="preserve"> </v>
      </c>
      <c r="AP40" s="305"/>
      <c r="AQ40" s="80" t="str">
        <f t="shared" si="11"/>
        <v xml:space="preserve"> </v>
      </c>
      <c r="AR40" s="88" t="str">
        <f t="shared" si="12"/>
        <v xml:space="preserve"> </v>
      </c>
      <c r="AS40" s="81" t="str">
        <f t="shared" si="22"/>
        <v xml:space="preserve"> </v>
      </c>
      <c r="AT40" s="306"/>
      <c r="AU40" s="82" t="str">
        <f t="shared" si="13"/>
        <v xml:space="preserve"> </v>
      </c>
      <c r="AV40" s="89" t="str">
        <f t="shared" si="14"/>
        <v xml:space="preserve"> </v>
      </c>
      <c r="AW40" s="83" t="str">
        <f t="shared" si="23"/>
        <v xml:space="preserve"> </v>
      </c>
      <c r="AX40" s="306"/>
      <c r="AY40" s="218" t="str">
        <f t="shared" si="15"/>
        <v xml:space="preserve"> </v>
      </c>
      <c r="AZ40" s="219" t="str">
        <f t="shared" si="16"/>
        <v xml:space="preserve"> </v>
      </c>
      <c r="BA40" s="220" t="str">
        <f t="shared" si="24"/>
        <v xml:space="preserve"> </v>
      </c>
      <c r="BB40" s="306"/>
      <c r="BC40" s="27"/>
      <c r="BE40" s="98" t="str">
        <f t="shared" si="25"/>
        <v xml:space="preserve"> </v>
      </c>
      <c r="BF40" s="98" t="str">
        <f t="shared" si="25"/>
        <v xml:space="preserve"> </v>
      </c>
      <c r="BG40" s="98" t="str">
        <f t="shared" si="25"/>
        <v xml:space="preserve"> </v>
      </c>
      <c r="BI40" s="98" t="str">
        <f t="shared" si="26"/>
        <v xml:space="preserve"> </v>
      </c>
      <c r="BJ40" s="98" t="str">
        <f t="shared" si="26"/>
        <v xml:space="preserve"> </v>
      </c>
      <c r="BK40" s="98" t="str">
        <f t="shared" si="26"/>
        <v xml:space="preserve"> </v>
      </c>
      <c r="BM40" s="22"/>
      <c r="BU40" s="28"/>
    </row>
    <row r="41" spans="1:73" s="26" customFormat="1" ht="24.95" customHeight="1" x14ac:dyDescent="0.25">
      <c r="A41" s="24"/>
      <c r="B41" s="301"/>
      <c r="C41" s="788"/>
      <c r="D41" s="789"/>
      <c r="E41" s="789"/>
      <c r="F41" s="790"/>
      <c r="G41" s="309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180"/>
      <c r="T41" s="307" t="str">
        <f t="shared" si="0"/>
        <v xml:space="preserve"> </v>
      </c>
      <c r="U41" s="307" t="str">
        <f t="shared" si="1"/>
        <v xml:space="preserve"> </v>
      </c>
      <c r="V41" s="307" t="str">
        <f t="shared" si="2"/>
        <v xml:space="preserve"> </v>
      </c>
      <c r="W41" s="307" t="str">
        <f t="shared" si="3"/>
        <v xml:space="preserve"> </v>
      </c>
      <c r="X41" s="307" t="str">
        <f t="shared" si="4"/>
        <v xml:space="preserve"> </v>
      </c>
      <c r="Y41" s="307" t="str">
        <f t="shared" si="5"/>
        <v xml:space="preserve"> </v>
      </c>
      <c r="Z41" s="96" t="str">
        <f t="shared" si="6"/>
        <v xml:space="preserve"> </v>
      </c>
      <c r="AA41" s="309"/>
      <c r="AB41" s="309"/>
      <c r="AC41" s="309"/>
      <c r="AD41" s="309"/>
      <c r="AE41" s="309"/>
      <c r="AF41" s="21"/>
      <c r="AG41" s="24"/>
      <c r="AH41" s="96" t="str">
        <f t="shared" si="19"/>
        <v xml:space="preserve"> </v>
      </c>
      <c r="AI41" s="69" t="str">
        <f t="shared" si="7"/>
        <v xml:space="preserve"> </v>
      </c>
      <c r="AJ41" s="85" t="str">
        <f t="shared" si="8"/>
        <v xml:space="preserve"> </v>
      </c>
      <c r="AK41" s="70" t="str">
        <f t="shared" si="20"/>
        <v xml:space="preserve"> </v>
      </c>
      <c r="AL41" s="304"/>
      <c r="AM41" s="78" t="str">
        <f t="shared" si="9"/>
        <v xml:space="preserve"> </v>
      </c>
      <c r="AN41" s="87" t="str">
        <f t="shared" si="10"/>
        <v xml:space="preserve"> </v>
      </c>
      <c r="AO41" s="79" t="str">
        <f t="shared" si="21"/>
        <v xml:space="preserve"> </v>
      </c>
      <c r="AP41" s="305"/>
      <c r="AQ41" s="80" t="str">
        <f t="shared" si="11"/>
        <v xml:space="preserve"> </v>
      </c>
      <c r="AR41" s="88" t="str">
        <f t="shared" si="12"/>
        <v xml:space="preserve"> </v>
      </c>
      <c r="AS41" s="81" t="str">
        <f t="shared" si="22"/>
        <v xml:space="preserve"> </v>
      </c>
      <c r="AT41" s="306"/>
      <c r="AU41" s="82" t="str">
        <f t="shared" si="13"/>
        <v xml:space="preserve"> </v>
      </c>
      <c r="AV41" s="89" t="str">
        <f t="shared" si="14"/>
        <v xml:space="preserve"> </v>
      </c>
      <c r="AW41" s="83" t="str">
        <f t="shared" si="23"/>
        <v xml:space="preserve"> </v>
      </c>
      <c r="AX41" s="306"/>
      <c r="AY41" s="218" t="str">
        <f t="shared" si="15"/>
        <v xml:space="preserve"> </v>
      </c>
      <c r="AZ41" s="219" t="str">
        <f t="shared" si="16"/>
        <v xml:space="preserve"> </v>
      </c>
      <c r="BA41" s="220" t="str">
        <f t="shared" si="24"/>
        <v xml:space="preserve"> </v>
      </c>
      <c r="BB41" s="306"/>
      <c r="BC41" s="27"/>
      <c r="BE41" s="98" t="str">
        <f t="shared" si="25"/>
        <v xml:space="preserve"> </v>
      </c>
      <c r="BF41" s="98" t="str">
        <f t="shared" si="25"/>
        <v xml:space="preserve"> </v>
      </c>
      <c r="BG41" s="98" t="str">
        <f t="shared" si="25"/>
        <v xml:space="preserve"> </v>
      </c>
      <c r="BI41" s="98" t="str">
        <f t="shared" si="26"/>
        <v xml:space="preserve"> </v>
      </c>
      <c r="BJ41" s="98" t="str">
        <f t="shared" si="26"/>
        <v xml:space="preserve"> </v>
      </c>
      <c r="BK41" s="98" t="str">
        <f t="shared" si="26"/>
        <v xml:space="preserve"> </v>
      </c>
      <c r="BM41" s="22"/>
      <c r="BU41" s="28"/>
    </row>
    <row r="42" spans="1:73" s="26" customFormat="1" ht="24.95" customHeight="1" x14ac:dyDescent="0.25">
      <c r="A42" s="24"/>
      <c r="B42" s="301"/>
      <c r="C42" s="788"/>
      <c r="D42" s="789"/>
      <c r="E42" s="789"/>
      <c r="F42" s="790"/>
      <c r="G42" s="309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180"/>
      <c r="T42" s="307" t="str">
        <f t="shared" si="0"/>
        <v xml:space="preserve"> </v>
      </c>
      <c r="U42" s="307" t="str">
        <f t="shared" si="1"/>
        <v xml:space="preserve"> </v>
      </c>
      <c r="V42" s="307" t="str">
        <f t="shared" si="2"/>
        <v xml:space="preserve"> </v>
      </c>
      <c r="W42" s="307" t="str">
        <f t="shared" si="3"/>
        <v xml:space="preserve"> </v>
      </c>
      <c r="X42" s="307" t="str">
        <f t="shared" si="4"/>
        <v xml:space="preserve"> </v>
      </c>
      <c r="Y42" s="307" t="str">
        <f t="shared" si="5"/>
        <v xml:space="preserve"> </v>
      </c>
      <c r="Z42" s="96" t="str">
        <f t="shared" si="6"/>
        <v xml:space="preserve"> </v>
      </c>
      <c r="AA42" s="309"/>
      <c r="AB42" s="309"/>
      <c r="AC42" s="309"/>
      <c r="AD42" s="309"/>
      <c r="AE42" s="309"/>
      <c r="AF42" s="21"/>
      <c r="AG42" s="24"/>
      <c r="AH42" s="96" t="str">
        <f t="shared" si="19"/>
        <v xml:space="preserve"> </v>
      </c>
      <c r="AI42" s="69" t="str">
        <f t="shared" si="7"/>
        <v xml:space="preserve"> </v>
      </c>
      <c r="AJ42" s="85" t="str">
        <f t="shared" si="8"/>
        <v xml:space="preserve"> </v>
      </c>
      <c r="AK42" s="70" t="str">
        <f t="shared" si="20"/>
        <v xml:space="preserve"> </v>
      </c>
      <c r="AL42" s="304"/>
      <c r="AM42" s="78" t="str">
        <f t="shared" si="9"/>
        <v xml:space="preserve"> </v>
      </c>
      <c r="AN42" s="87" t="str">
        <f t="shared" si="10"/>
        <v xml:space="preserve"> </v>
      </c>
      <c r="AO42" s="79" t="str">
        <f t="shared" si="21"/>
        <v xml:space="preserve"> </v>
      </c>
      <c r="AP42" s="305"/>
      <c r="AQ42" s="80" t="str">
        <f t="shared" si="11"/>
        <v xml:space="preserve"> </v>
      </c>
      <c r="AR42" s="88" t="str">
        <f t="shared" si="12"/>
        <v xml:space="preserve"> </v>
      </c>
      <c r="AS42" s="81" t="str">
        <f t="shared" si="22"/>
        <v xml:space="preserve"> </v>
      </c>
      <c r="AT42" s="306"/>
      <c r="AU42" s="82" t="str">
        <f t="shared" si="13"/>
        <v xml:space="preserve"> </v>
      </c>
      <c r="AV42" s="89" t="str">
        <f t="shared" si="14"/>
        <v xml:space="preserve"> </v>
      </c>
      <c r="AW42" s="83" t="str">
        <f t="shared" si="23"/>
        <v xml:space="preserve"> </v>
      </c>
      <c r="AX42" s="306"/>
      <c r="AY42" s="218" t="str">
        <f t="shared" si="15"/>
        <v xml:space="preserve"> </v>
      </c>
      <c r="AZ42" s="219" t="str">
        <f t="shared" si="16"/>
        <v xml:space="preserve"> </v>
      </c>
      <c r="BA42" s="220" t="str">
        <f t="shared" si="24"/>
        <v xml:space="preserve"> </v>
      </c>
      <c r="BB42" s="306"/>
      <c r="BC42" s="27"/>
      <c r="BE42" s="98" t="str">
        <f t="shared" si="25"/>
        <v xml:space="preserve"> </v>
      </c>
      <c r="BF42" s="98" t="str">
        <f t="shared" si="25"/>
        <v xml:space="preserve"> </v>
      </c>
      <c r="BG42" s="98" t="str">
        <f t="shared" si="25"/>
        <v xml:space="preserve"> </v>
      </c>
      <c r="BI42" s="98" t="str">
        <f t="shared" si="26"/>
        <v xml:space="preserve"> </v>
      </c>
      <c r="BJ42" s="98" t="str">
        <f t="shared" si="26"/>
        <v xml:space="preserve"> </v>
      </c>
      <c r="BK42" s="98" t="str">
        <f t="shared" si="26"/>
        <v xml:space="preserve"> </v>
      </c>
      <c r="BM42" s="22"/>
      <c r="BU42" s="28"/>
    </row>
    <row r="43" spans="1:73" s="26" customFormat="1" ht="24.95" customHeight="1" x14ac:dyDescent="0.25">
      <c r="A43" s="24"/>
      <c r="B43" s="301"/>
      <c r="C43" s="788"/>
      <c r="D43" s="789"/>
      <c r="E43" s="789"/>
      <c r="F43" s="790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180"/>
      <c r="T43" s="307" t="str">
        <f t="shared" si="0"/>
        <v xml:space="preserve"> </v>
      </c>
      <c r="U43" s="307" t="str">
        <f t="shared" si="1"/>
        <v xml:space="preserve"> </v>
      </c>
      <c r="V43" s="307" t="str">
        <f t="shared" si="2"/>
        <v xml:space="preserve"> </v>
      </c>
      <c r="W43" s="307" t="str">
        <f t="shared" si="3"/>
        <v xml:space="preserve"> </v>
      </c>
      <c r="X43" s="307" t="str">
        <f t="shared" si="4"/>
        <v xml:space="preserve"> </v>
      </c>
      <c r="Y43" s="307" t="str">
        <f t="shared" si="5"/>
        <v xml:space="preserve"> </v>
      </c>
      <c r="Z43" s="96" t="str">
        <f t="shared" si="6"/>
        <v xml:space="preserve"> </v>
      </c>
      <c r="AA43" s="309"/>
      <c r="AB43" s="309"/>
      <c r="AC43" s="309"/>
      <c r="AD43" s="309"/>
      <c r="AE43" s="309"/>
      <c r="AF43" s="21"/>
      <c r="AG43" s="24"/>
      <c r="AH43" s="96" t="str">
        <f t="shared" si="19"/>
        <v xml:space="preserve"> </v>
      </c>
      <c r="AI43" s="69" t="str">
        <f t="shared" si="7"/>
        <v xml:space="preserve"> </v>
      </c>
      <c r="AJ43" s="85" t="str">
        <f t="shared" si="8"/>
        <v xml:space="preserve"> </v>
      </c>
      <c r="AK43" s="70" t="str">
        <f t="shared" si="20"/>
        <v xml:space="preserve"> </v>
      </c>
      <c r="AL43" s="304"/>
      <c r="AM43" s="78" t="str">
        <f t="shared" si="9"/>
        <v xml:space="preserve"> </v>
      </c>
      <c r="AN43" s="87" t="str">
        <f t="shared" si="10"/>
        <v xml:space="preserve"> </v>
      </c>
      <c r="AO43" s="79" t="str">
        <f t="shared" si="21"/>
        <v xml:space="preserve"> </v>
      </c>
      <c r="AP43" s="305"/>
      <c r="AQ43" s="80" t="str">
        <f t="shared" si="11"/>
        <v xml:space="preserve"> </v>
      </c>
      <c r="AR43" s="88" t="str">
        <f t="shared" si="12"/>
        <v xml:space="preserve"> </v>
      </c>
      <c r="AS43" s="81" t="str">
        <f t="shared" si="22"/>
        <v xml:space="preserve"> </v>
      </c>
      <c r="AT43" s="306"/>
      <c r="AU43" s="82" t="str">
        <f t="shared" si="13"/>
        <v xml:space="preserve"> </v>
      </c>
      <c r="AV43" s="89" t="str">
        <f t="shared" si="14"/>
        <v xml:space="preserve"> </v>
      </c>
      <c r="AW43" s="83" t="str">
        <f t="shared" si="23"/>
        <v xml:space="preserve"> </v>
      </c>
      <c r="AX43" s="306"/>
      <c r="AY43" s="218" t="str">
        <f t="shared" si="15"/>
        <v xml:space="preserve"> </v>
      </c>
      <c r="AZ43" s="219" t="str">
        <f t="shared" si="16"/>
        <v xml:space="preserve"> </v>
      </c>
      <c r="BA43" s="220" t="str">
        <f t="shared" si="24"/>
        <v xml:space="preserve"> </v>
      </c>
      <c r="BB43" s="306"/>
      <c r="BC43" s="27"/>
      <c r="BE43" s="98" t="str">
        <f t="shared" si="25"/>
        <v xml:space="preserve"> </v>
      </c>
      <c r="BF43" s="98" t="str">
        <f t="shared" si="25"/>
        <v xml:space="preserve"> </v>
      </c>
      <c r="BG43" s="98" t="str">
        <f t="shared" si="25"/>
        <v xml:space="preserve"> </v>
      </c>
      <c r="BI43" s="98" t="str">
        <f t="shared" si="26"/>
        <v xml:space="preserve"> </v>
      </c>
      <c r="BJ43" s="98" t="str">
        <f t="shared" si="26"/>
        <v xml:space="preserve"> </v>
      </c>
      <c r="BK43" s="98" t="str">
        <f t="shared" si="26"/>
        <v xml:space="preserve"> </v>
      </c>
      <c r="BM43" s="22"/>
      <c r="BU43" s="28"/>
    </row>
    <row r="44" spans="1:73" s="26" customFormat="1" ht="24.95" customHeight="1" x14ac:dyDescent="0.25">
      <c r="A44" s="24"/>
      <c r="B44" s="301"/>
      <c r="C44" s="788"/>
      <c r="D44" s="789"/>
      <c r="E44" s="789"/>
      <c r="F44" s="790"/>
      <c r="G44" s="309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180"/>
      <c r="T44" s="307" t="str">
        <f t="shared" ref="T44:T75" si="27">+IF((G44)=0," ",IF((G44)&gt;0,G44))</f>
        <v xml:space="preserve"> </v>
      </c>
      <c r="U44" s="307" t="str">
        <f t="shared" ref="U44:U75" si="28">+IF((H44)=0," ",IF((H44)&gt;0,H44))</f>
        <v xml:space="preserve"> </v>
      </c>
      <c r="V44" s="307" t="str">
        <f t="shared" ref="V44:V75" si="29">+IF((I44)=0," ",IF((I44)&gt;0,I44))</f>
        <v xml:space="preserve"> </v>
      </c>
      <c r="W44" s="307" t="str">
        <f t="shared" ref="W44:W75" si="30">+IF((J44)=0," ",IF((J44)&gt;0,J44))</f>
        <v xml:space="preserve"> </v>
      </c>
      <c r="X44" s="307" t="str">
        <f t="shared" ref="X44:X75" si="31">+IF((K44)=0," ",IF((K44)&gt;0,K44))</f>
        <v xml:space="preserve"> </v>
      </c>
      <c r="Y44" s="307" t="str">
        <f t="shared" ref="Y44:Y75" si="32">+IF((L44)=0," ",IF((L44)&gt;0,L44))</f>
        <v xml:space="preserve"> </v>
      </c>
      <c r="Z44" s="96" t="str">
        <f t="shared" si="6"/>
        <v xml:space="preserve"> </v>
      </c>
      <c r="AA44" s="309"/>
      <c r="AB44" s="309"/>
      <c r="AC44" s="309"/>
      <c r="AD44" s="309"/>
      <c r="AE44" s="309"/>
      <c r="AF44" s="21"/>
      <c r="AG44" s="24"/>
      <c r="AH44" s="96" t="str">
        <f t="shared" si="19"/>
        <v xml:space="preserve"> </v>
      </c>
      <c r="AI44" s="69" t="str">
        <f t="shared" si="7"/>
        <v xml:space="preserve"> </v>
      </c>
      <c r="AJ44" s="85" t="str">
        <f t="shared" si="8"/>
        <v xml:space="preserve"> </v>
      </c>
      <c r="AK44" s="70" t="str">
        <f t="shared" si="20"/>
        <v xml:space="preserve"> </v>
      </c>
      <c r="AL44" s="304"/>
      <c r="AM44" s="78" t="str">
        <f t="shared" si="9"/>
        <v xml:space="preserve"> </v>
      </c>
      <c r="AN44" s="87" t="str">
        <f t="shared" si="10"/>
        <v xml:space="preserve"> </v>
      </c>
      <c r="AO44" s="79" t="str">
        <f t="shared" si="21"/>
        <v xml:space="preserve"> </v>
      </c>
      <c r="AP44" s="305"/>
      <c r="AQ44" s="80" t="str">
        <f t="shared" si="11"/>
        <v xml:space="preserve"> </v>
      </c>
      <c r="AR44" s="88" t="str">
        <f t="shared" si="12"/>
        <v xml:space="preserve"> </v>
      </c>
      <c r="AS44" s="81" t="str">
        <f t="shared" si="22"/>
        <v xml:space="preserve"> </v>
      </c>
      <c r="AT44" s="306"/>
      <c r="AU44" s="82" t="str">
        <f t="shared" si="13"/>
        <v xml:space="preserve"> </v>
      </c>
      <c r="AV44" s="89" t="str">
        <f t="shared" si="14"/>
        <v xml:space="preserve"> </v>
      </c>
      <c r="AW44" s="83" t="str">
        <f t="shared" si="23"/>
        <v xml:space="preserve"> </v>
      </c>
      <c r="AX44" s="306"/>
      <c r="AY44" s="218" t="str">
        <f t="shared" si="15"/>
        <v xml:space="preserve"> </v>
      </c>
      <c r="AZ44" s="219" t="str">
        <f t="shared" si="16"/>
        <v xml:space="preserve"> </v>
      </c>
      <c r="BA44" s="220" t="str">
        <f t="shared" si="24"/>
        <v xml:space="preserve"> </v>
      </c>
      <c r="BB44" s="306"/>
      <c r="BC44" s="27"/>
      <c r="BE44" s="98" t="str">
        <f t="shared" si="25"/>
        <v xml:space="preserve"> </v>
      </c>
      <c r="BF44" s="98" t="str">
        <f t="shared" si="25"/>
        <v xml:space="preserve"> </v>
      </c>
      <c r="BG44" s="98" t="str">
        <f t="shared" si="25"/>
        <v xml:space="preserve"> </v>
      </c>
      <c r="BI44" s="98" t="str">
        <f t="shared" si="26"/>
        <v xml:space="preserve"> </v>
      </c>
      <c r="BJ44" s="98" t="str">
        <f t="shared" si="26"/>
        <v xml:space="preserve"> </v>
      </c>
      <c r="BK44" s="98" t="str">
        <f t="shared" si="26"/>
        <v xml:space="preserve"> </v>
      </c>
      <c r="BM44" s="22"/>
      <c r="BU44" s="28"/>
    </row>
    <row r="45" spans="1:73" s="26" customFormat="1" ht="24.95" customHeight="1" x14ac:dyDescent="0.25">
      <c r="A45" s="24"/>
      <c r="B45" s="301"/>
      <c r="C45" s="788"/>
      <c r="D45" s="789"/>
      <c r="E45" s="789"/>
      <c r="F45" s="790"/>
      <c r="G45" s="309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180"/>
      <c r="T45" s="307" t="str">
        <f t="shared" si="27"/>
        <v xml:space="preserve"> </v>
      </c>
      <c r="U45" s="307" t="str">
        <f t="shared" si="28"/>
        <v xml:space="preserve"> </v>
      </c>
      <c r="V45" s="307" t="str">
        <f t="shared" si="29"/>
        <v xml:space="preserve"> </v>
      </c>
      <c r="W45" s="307" t="str">
        <f t="shared" si="30"/>
        <v xml:space="preserve"> </v>
      </c>
      <c r="X45" s="307" t="str">
        <f t="shared" si="31"/>
        <v xml:space="preserve"> </v>
      </c>
      <c r="Y45" s="307" t="str">
        <f t="shared" si="32"/>
        <v xml:space="preserve"> </v>
      </c>
      <c r="Z45" s="96" t="str">
        <f t="shared" ref="Z45:Z76" si="33">+IF((M45)=0," ",IF((M45)&gt;0,M45))</f>
        <v xml:space="preserve"> </v>
      </c>
      <c r="AA45" s="309"/>
      <c r="AB45" s="309"/>
      <c r="AC45" s="309"/>
      <c r="AD45" s="309"/>
      <c r="AE45" s="309"/>
      <c r="AF45" s="21"/>
      <c r="AG45" s="24"/>
      <c r="AH45" s="96" t="str">
        <f t="shared" si="19"/>
        <v xml:space="preserve"> </v>
      </c>
      <c r="AI45" s="69" t="str">
        <f t="shared" ref="AI45:AI76" si="34">+IF((AA45-N45)=0," ",IF((AA45-N45)&lt;0,(AA45-N45)*-1,(AA45-N45)))</f>
        <v xml:space="preserve"> </v>
      </c>
      <c r="AJ45" s="85" t="str">
        <f t="shared" ref="AJ45:AJ76" si="35">+IF((AA45-N45)=0," ",IF((AA45-N45)&lt;-1,"Servidores excedentes",IF((AA45-N45)=1,"Servidor requerido",IF((AA45-N45)=-1,"Servidor excedente",IF((AA45-N45)&gt;1,"Servidores requeridos","")))))</f>
        <v xml:space="preserve"> </v>
      </c>
      <c r="AK45" s="70" t="str">
        <f t="shared" si="20"/>
        <v xml:space="preserve"> </v>
      </c>
      <c r="AL45" s="304"/>
      <c r="AM45" s="78" t="str">
        <f t="shared" ref="AM45:AM76" si="36">IF((AB45-O45)=0," ",IF((AB45-O45)&lt;0,(AB45-O45)*-1,(AB45-O45)))</f>
        <v xml:space="preserve"> </v>
      </c>
      <c r="AN45" s="87" t="str">
        <f t="shared" ref="AN45:AN76" si="37">+IF((AB45-O45)=0," ", IF((AB45-O45)=-1,"Servidor excedente",IF((AB45-O45)&lt;-1,"Servidores excedentes", IF((AB45-O45)=1,"Servidor requerido", IF((AB45-O45)&gt;1,"Servidores requeridos","")))))</f>
        <v xml:space="preserve"> </v>
      </c>
      <c r="AO45" s="79" t="str">
        <f t="shared" si="21"/>
        <v xml:space="preserve"> </v>
      </c>
      <c r="AP45" s="305"/>
      <c r="AQ45" s="80" t="str">
        <f t="shared" ref="AQ45:AQ76" si="38">IF((AC45-P45)=0," ",IF((AC45-P45)&lt;0,(AC45-P45)*-1,(AC45-P45)))</f>
        <v xml:space="preserve"> </v>
      </c>
      <c r="AR45" s="88" t="str">
        <f t="shared" ref="AR45:AR76" si="39">+IF((AC45-P45)=0," ",IF((AC45-P45)=1,"Servidor requerido",IF((AC45-P45)&gt;1,"Servidores requeridos",IF((AC45-P45)=-1,"Servidor excedente",IF((AC45-P45)&lt;-1,"Servidores excedentes","")))))</f>
        <v xml:space="preserve"> </v>
      </c>
      <c r="AS45" s="81" t="str">
        <f t="shared" si="22"/>
        <v xml:space="preserve"> </v>
      </c>
      <c r="AT45" s="306"/>
      <c r="AU45" s="82" t="str">
        <f t="shared" ref="AU45:AU76" si="40">IF((AD45-Q45)=0," ",IF((AD45-Q45)&lt;0,(AD45-Q45)*-1,(AD45-Q45)))</f>
        <v xml:space="preserve"> </v>
      </c>
      <c r="AV45" s="89" t="str">
        <f t="shared" ref="AV45:AV76" si="41">+IF((AD45-Q45)=0," ",IF((AD45-Q45)=1,"Servidor requerido",IF((AD45-Q45)&gt;1,"Servidores requeridos",IF((AD45-Q45)=-1,"Servidor excedente",IF((AD45-Q45)&lt;-1,"Servidores excedentes","")))))</f>
        <v xml:space="preserve"> </v>
      </c>
      <c r="AW45" s="83" t="str">
        <f t="shared" si="23"/>
        <v xml:space="preserve"> </v>
      </c>
      <c r="AX45" s="306"/>
      <c r="AY45" s="218" t="str">
        <f t="shared" ref="AY45:AY76" si="42">IF((AE45-R45)=0," ",IF((AE45-R45)&lt;0,(AE45-R45)*-1,(AE45-R45)))</f>
        <v xml:space="preserve"> </v>
      </c>
      <c r="AZ45" s="219" t="str">
        <f t="shared" ref="AZ45:AZ76" si="43">+IF((AE45-R45)=0," ",IF((AE45-R45)=1,"Servidor requerido",IF((AE45-R45)&gt;1,"Servidores requeridos",IF((AE45-R45)=-1,"Servidor excedente",IF((AE45-R45)&lt;-1,"Servidores excedentes","")))))</f>
        <v xml:space="preserve"> </v>
      </c>
      <c r="BA45" s="220" t="str">
        <f t="shared" si="24"/>
        <v xml:space="preserve"> </v>
      </c>
      <c r="BB45" s="306"/>
      <c r="BC45" s="27"/>
      <c r="BE45" s="98" t="str">
        <f t="shared" si="25"/>
        <v xml:space="preserve"> </v>
      </c>
      <c r="BF45" s="98" t="str">
        <f t="shared" si="25"/>
        <v xml:space="preserve"> </v>
      </c>
      <c r="BG45" s="98" t="str">
        <f t="shared" si="25"/>
        <v xml:space="preserve"> </v>
      </c>
      <c r="BI45" s="98" t="str">
        <f t="shared" si="26"/>
        <v xml:space="preserve"> </v>
      </c>
      <c r="BJ45" s="98" t="str">
        <f t="shared" si="26"/>
        <v xml:space="preserve"> </v>
      </c>
      <c r="BK45" s="98" t="str">
        <f t="shared" si="26"/>
        <v xml:space="preserve"> </v>
      </c>
      <c r="BM45" s="22"/>
      <c r="BU45" s="28"/>
    </row>
    <row r="46" spans="1:73" s="26" customFormat="1" ht="24.95" customHeight="1" x14ac:dyDescent="0.25">
      <c r="A46" s="24"/>
      <c r="B46" s="301"/>
      <c r="C46" s="788"/>
      <c r="D46" s="789"/>
      <c r="E46" s="789"/>
      <c r="F46" s="790"/>
      <c r="G46" s="309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180"/>
      <c r="T46" s="307" t="str">
        <f t="shared" si="27"/>
        <v xml:space="preserve"> </v>
      </c>
      <c r="U46" s="307" t="str">
        <f t="shared" si="28"/>
        <v xml:space="preserve"> </v>
      </c>
      <c r="V46" s="307" t="str">
        <f t="shared" si="29"/>
        <v xml:space="preserve"> </v>
      </c>
      <c r="W46" s="307" t="str">
        <f t="shared" si="30"/>
        <v xml:space="preserve"> </v>
      </c>
      <c r="X46" s="307" t="str">
        <f t="shared" si="31"/>
        <v xml:space="preserve"> </v>
      </c>
      <c r="Y46" s="307" t="str">
        <f t="shared" si="32"/>
        <v xml:space="preserve"> </v>
      </c>
      <c r="Z46" s="96" t="str">
        <f t="shared" si="33"/>
        <v xml:space="preserve"> </v>
      </c>
      <c r="AA46" s="309"/>
      <c r="AB46" s="309"/>
      <c r="AC46" s="309"/>
      <c r="AD46" s="309"/>
      <c r="AE46" s="309"/>
      <c r="AF46" s="21"/>
      <c r="AG46" s="24"/>
      <c r="AH46" s="96" t="str">
        <f t="shared" si="19"/>
        <v xml:space="preserve"> </v>
      </c>
      <c r="AI46" s="69" t="str">
        <f t="shared" si="34"/>
        <v xml:space="preserve"> </v>
      </c>
      <c r="AJ46" s="85" t="str">
        <f t="shared" si="35"/>
        <v xml:space="preserve"> </v>
      </c>
      <c r="AK46" s="70" t="str">
        <f t="shared" si="20"/>
        <v xml:space="preserve"> </v>
      </c>
      <c r="AL46" s="304"/>
      <c r="AM46" s="78" t="str">
        <f t="shared" si="36"/>
        <v xml:space="preserve"> </v>
      </c>
      <c r="AN46" s="87" t="str">
        <f t="shared" si="37"/>
        <v xml:space="preserve"> </v>
      </c>
      <c r="AO46" s="79" t="str">
        <f t="shared" si="21"/>
        <v xml:space="preserve"> </v>
      </c>
      <c r="AP46" s="305"/>
      <c r="AQ46" s="80" t="str">
        <f t="shared" si="38"/>
        <v xml:space="preserve"> </v>
      </c>
      <c r="AR46" s="88" t="str">
        <f t="shared" si="39"/>
        <v xml:space="preserve"> </v>
      </c>
      <c r="AS46" s="81" t="str">
        <f t="shared" si="22"/>
        <v xml:space="preserve"> </v>
      </c>
      <c r="AT46" s="306"/>
      <c r="AU46" s="82" t="str">
        <f t="shared" si="40"/>
        <v xml:space="preserve"> </v>
      </c>
      <c r="AV46" s="89" t="str">
        <f t="shared" si="41"/>
        <v xml:space="preserve"> </v>
      </c>
      <c r="AW46" s="83" t="str">
        <f t="shared" si="23"/>
        <v xml:space="preserve"> </v>
      </c>
      <c r="AX46" s="306"/>
      <c r="AY46" s="218" t="str">
        <f t="shared" si="42"/>
        <v xml:space="preserve"> </v>
      </c>
      <c r="AZ46" s="219" t="str">
        <f t="shared" si="43"/>
        <v xml:space="preserve"> </v>
      </c>
      <c r="BA46" s="220" t="str">
        <f t="shared" si="24"/>
        <v xml:space="preserve"> </v>
      </c>
      <c r="BB46" s="306"/>
      <c r="BC46" s="27"/>
      <c r="BE46" s="98" t="str">
        <f t="shared" si="25"/>
        <v xml:space="preserve"> </v>
      </c>
      <c r="BF46" s="98" t="str">
        <f t="shared" si="25"/>
        <v xml:space="preserve"> </v>
      </c>
      <c r="BG46" s="98" t="str">
        <f t="shared" si="25"/>
        <v xml:space="preserve"> </v>
      </c>
      <c r="BI46" s="98" t="str">
        <f t="shared" si="26"/>
        <v xml:space="preserve"> </v>
      </c>
      <c r="BJ46" s="98" t="str">
        <f t="shared" si="26"/>
        <v xml:space="preserve"> </v>
      </c>
      <c r="BK46" s="98" t="str">
        <f t="shared" si="26"/>
        <v xml:space="preserve"> </v>
      </c>
      <c r="BM46" s="22"/>
      <c r="BU46" s="28"/>
    </row>
    <row r="47" spans="1:73" s="26" customFormat="1" ht="24.95" customHeight="1" x14ac:dyDescent="0.25">
      <c r="A47" s="24"/>
      <c r="B47" s="301"/>
      <c r="C47" s="788"/>
      <c r="D47" s="789"/>
      <c r="E47" s="789"/>
      <c r="F47" s="790"/>
      <c r="G47" s="309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180"/>
      <c r="T47" s="307" t="str">
        <f t="shared" si="27"/>
        <v xml:space="preserve"> </v>
      </c>
      <c r="U47" s="307" t="str">
        <f t="shared" si="28"/>
        <v xml:space="preserve"> </v>
      </c>
      <c r="V47" s="307" t="str">
        <f t="shared" si="29"/>
        <v xml:space="preserve"> </v>
      </c>
      <c r="W47" s="307" t="str">
        <f t="shared" si="30"/>
        <v xml:space="preserve"> </v>
      </c>
      <c r="X47" s="307" t="str">
        <f t="shared" si="31"/>
        <v xml:space="preserve"> </v>
      </c>
      <c r="Y47" s="307" t="str">
        <f t="shared" si="32"/>
        <v xml:space="preserve"> </v>
      </c>
      <c r="Z47" s="96" t="str">
        <f t="shared" si="33"/>
        <v xml:space="preserve"> </v>
      </c>
      <c r="AA47" s="309"/>
      <c r="AB47" s="309"/>
      <c r="AC47" s="309"/>
      <c r="AD47" s="309"/>
      <c r="AE47" s="309"/>
      <c r="AF47" s="21"/>
      <c r="AG47" s="24"/>
      <c r="AH47" s="96" t="str">
        <f t="shared" si="19"/>
        <v xml:space="preserve"> </v>
      </c>
      <c r="AI47" s="69" t="str">
        <f t="shared" si="34"/>
        <v xml:space="preserve"> </v>
      </c>
      <c r="AJ47" s="85" t="str">
        <f t="shared" si="35"/>
        <v xml:space="preserve"> </v>
      </c>
      <c r="AK47" s="70" t="str">
        <f t="shared" si="20"/>
        <v xml:space="preserve"> </v>
      </c>
      <c r="AL47" s="304"/>
      <c r="AM47" s="78" t="str">
        <f t="shared" si="36"/>
        <v xml:space="preserve"> </v>
      </c>
      <c r="AN47" s="87" t="str">
        <f t="shared" si="37"/>
        <v xml:space="preserve"> </v>
      </c>
      <c r="AO47" s="79" t="str">
        <f t="shared" si="21"/>
        <v xml:space="preserve"> </v>
      </c>
      <c r="AP47" s="305"/>
      <c r="AQ47" s="80" t="str">
        <f t="shared" si="38"/>
        <v xml:space="preserve"> </v>
      </c>
      <c r="AR47" s="88" t="str">
        <f t="shared" si="39"/>
        <v xml:space="preserve"> </v>
      </c>
      <c r="AS47" s="81" t="str">
        <f t="shared" si="22"/>
        <v xml:space="preserve"> </v>
      </c>
      <c r="AT47" s="306"/>
      <c r="AU47" s="82" t="str">
        <f t="shared" si="40"/>
        <v xml:space="preserve"> </v>
      </c>
      <c r="AV47" s="89" t="str">
        <f t="shared" si="41"/>
        <v xml:space="preserve"> </v>
      </c>
      <c r="AW47" s="83" t="str">
        <f t="shared" si="23"/>
        <v xml:space="preserve"> </v>
      </c>
      <c r="AX47" s="306"/>
      <c r="AY47" s="218" t="str">
        <f t="shared" si="42"/>
        <v xml:space="preserve"> </v>
      </c>
      <c r="AZ47" s="219" t="str">
        <f t="shared" si="43"/>
        <v xml:space="preserve"> </v>
      </c>
      <c r="BA47" s="220" t="str">
        <f t="shared" si="24"/>
        <v xml:space="preserve"> </v>
      </c>
      <c r="BB47" s="306"/>
      <c r="BC47" s="27"/>
      <c r="BE47" s="98" t="str">
        <f t="shared" si="25"/>
        <v xml:space="preserve"> </v>
      </c>
      <c r="BF47" s="98" t="str">
        <f t="shared" si="25"/>
        <v xml:space="preserve"> </v>
      </c>
      <c r="BG47" s="98" t="str">
        <f t="shared" si="25"/>
        <v xml:space="preserve"> </v>
      </c>
      <c r="BI47" s="98" t="str">
        <f t="shared" si="26"/>
        <v xml:space="preserve"> </v>
      </c>
      <c r="BJ47" s="98" t="str">
        <f t="shared" si="26"/>
        <v xml:space="preserve"> </v>
      </c>
      <c r="BK47" s="98" t="str">
        <f t="shared" si="26"/>
        <v xml:space="preserve"> </v>
      </c>
      <c r="BM47" s="22"/>
      <c r="BU47" s="28"/>
    </row>
    <row r="48" spans="1:73" s="26" customFormat="1" ht="24.95" customHeight="1" x14ac:dyDescent="0.25">
      <c r="A48" s="24"/>
      <c r="B48" s="301"/>
      <c r="C48" s="788"/>
      <c r="D48" s="789"/>
      <c r="E48" s="789"/>
      <c r="F48" s="790"/>
      <c r="G48" s="309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180"/>
      <c r="T48" s="307" t="str">
        <f t="shared" si="27"/>
        <v xml:space="preserve"> </v>
      </c>
      <c r="U48" s="307" t="str">
        <f t="shared" si="28"/>
        <v xml:space="preserve"> </v>
      </c>
      <c r="V48" s="307" t="str">
        <f t="shared" si="29"/>
        <v xml:space="preserve"> </v>
      </c>
      <c r="W48" s="307" t="str">
        <f t="shared" si="30"/>
        <v xml:space="preserve"> </v>
      </c>
      <c r="X48" s="307" t="str">
        <f t="shared" si="31"/>
        <v xml:space="preserve"> </v>
      </c>
      <c r="Y48" s="307" t="str">
        <f t="shared" si="32"/>
        <v xml:space="preserve"> </v>
      </c>
      <c r="Z48" s="96" t="str">
        <f t="shared" si="33"/>
        <v xml:space="preserve"> </v>
      </c>
      <c r="AA48" s="309"/>
      <c r="AB48" s="309"/>
      <c r="AC48" s="309"/>
      <c r="AD48" s="309"/>
      <c r="AE48" s="309"/>
      <c r="AF48" s="21"/>
      <c r="AG48" s="24"/>
      <c r="AH48" s="96" t="str">
        <f t="shared" si="19"/>
        <v xml:space="preserve"> </v>
      </c>
      <c r="AI48" s="69" t="str">
        <f t="shared" si="34"/>
        <v xml:space="preserve"> </v>
      </c>
      <c r="AJ48" s="85" t="str">
        <f t="shared" si="35"/>
        <v xml:space="preserve"> </v>
      </c>
      <c r="AK48" s="70" t="str">
        <f t="shared" si="20"/>
        <v xml:space="preserve"> </v>
      </c>
      <c r="AL48" s="304"/>
      <c r="AM48" s="78" t="str">
        <f t="shared" si="36"/>
        <v xml:space="preserve"> </v>
      </c>
      <c r="AN48" s="87" t="str">
        <f t="shared" si="37"/>
        <v xml:space="preserve"> </v>
      </c>
      <c r="AO48" s="79" t="str">
        <f t="shared" si="21"/>
        <v xml:space="preserve"> </v>
      </c>
      <c r="AP48" s="305"/>
      <c r="AQ48" s="80" t="str">
        <f t="shared" si="38"/>
        <v xml:space="preserve"> </v>
      </c>
      <c r="AR48" s="88" t="str">
        <f t="shared" si="39"/>
        <v xml:space="preserve"> </v>
      </c>
      <c r="AS48" s="81" t="str">
        <f t="shared" si="22"/>
        <v xml:space="preserve"> </v>
      </c>
      <c r="AT48" s="306"/>
      <c r="AU48" s="82" t="str">
        <f t="shared" si="40"/>
        <v xml:space="preserve"> </v>
      </c>
      <c r="AV48" s="89" t="str">
        <f t="shared" si="41"/>
        <v xml:space="preserve"> </v>
      </c>
      <c r="AW48" s="83" t="str">
        <f t="shared" si="23"/>
        <v xml:space="preserve"> </v>
      </c>
      <c r="AX48" s="306"/>
      <c r="AY48" s="218" t="str">
        <f t="shared" si="42"/>
        <v xml:space="preserve"> </v>
      </c>
      <c r="AZ48" s="219" t="str">
        <f t="shared" si="43"/>
        <v xml:space="preserve"> </v>
      </c>
      <c r="BA48" s="220" t="str">
        <f t="shared" si="24"/>
        <v xml:space="preserve"> </v>
      </c>
      <c r="BB48" s="306"/>
      <c r="BC48" s="27"/>
      <c r="BE48" s="98" t="str">
        <f t="shared" si="25"/>
        <v xml:space="preserve"> </v>
      </c>
      <c r="BF48" s="98" t="str">
        <f t="shared" si="25"/>
        <v xml:space="preserve"> </v>
      </c>
      <c r="BG48" s="98" t="str">
        <f t="shared" si="25"/>
        <v xml:space="preserve"> </v>
      </c>
      <c r="BI48" s="98" t="str">
        <f t="shared" si="26"/>
        <v xml:space="preserve"> </v>
      </c>
      <c r="BJ48" s="98" t="str">
        <f t="shared" si="26"/>
        <v xml:space="preserve"> </v>
      </c>
      <c r="BK48" s="98" t="str">
        <f t="shared" si="26"/>
        <v xml:space="preserve"> </v>
      </c>
      <c r="BM48" s="22"/>
      <c r="BU48" s="28"/>
    </row>
    <row r="49" spans="1:73" s="26" customFormat="1" ht="24.95" customHeight="1" x14ac:dyDescent="0.25">
      <c r="A49" s="24"/>
      <c r="B49" s="301"/>
      <c r="C49" s="788"/>
      <c r="D49" s="789"/>
      <c r="E49" s="789"/>
      <c r="F49" s="790"/>
      <c r="G49" s="309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180"/>
      <c r="T49" s="307" t="str">
        <f t="shared" si="27"/>
        <v xml:space="preserve"> </v>
      </c>
      <c r="U49" s="307" t="str">
        <f t="shared" si="28"/>
        <v xml:space="preserve"> </v>
      </c>
      <c r="V49" s="307" t="str">
        <f t="shared" si="29"/>
        <v xml:space="preserve"> </v>
      </c>
      <c r="W49" s="307" t="str">
        <f t="shared" si="30"/>
        <v xml:space="preserve"> </v>
      </c>
      <c r="X49" s="307" t="str">
        <f t="shared" si="31"/>
        <v xml:space="preserve"> </v>
      </c>
      <c r="Y49" s="307" t="str">
        <f t="shared" si="32"/>
        <v xml:space="preserve"> </v>
      </c>
      <c r="Z49" s="96" t="str">
        <f t="shared" si="33"/>
        <v xml:space="preserve"> </v>
      </c>
      <c r="AA49" s="309"/>
      <c r="AB49" s="309"/>
      <c r="AC49" s="309"/>
      <c r="AD49" s="309"/>
      <c r="AE49" s="309"/>
      <c r="AF49" s="21"/>
      <c r="AG49" s="24"/>
      <c r="AH49" s="96" t="str">
        <f t="shared" si="19"/>
        <v xml:space="preserve"> </v>
      </c>
      <c r="AI49" s="69" t="str">
        <f t="shared" si="34"/>
        <v xml:space="preserve"> </v>
      </c>
      <c r="AJ49" s="85" t="str">
        <f t="shared" si="35"/>
        <v xml:space="preserve"> </v>
      </c>
      <c r="AK49" s="70" t="str">
        <f t="shared" si="20"/>
        <v xml:space="preserve"> </v>
      </c>
      <c r="AL49" s="304"/>
      <c r="AM49" s="78" t="str">
        <f t="shared" si="36"/>
        <v xml:space="preserve"> </v>
      </c>
      <c r="AN49" s="87" t="str">
        <f t="shared" si="37"/>
        <v xml:space="preserve"> </v>
      </c>
      <c r="AO49" s="79" t="str">
        <f t="shared" si="21"/>
        <v xml:space="preserve"> </v>
      </c>
      <c r="AP49" s="305"/>
      <c r="AQ49" s="80" t="str">
        <f t="shared" si="38"/>
        <v xml:space="preserve"> </v>
      </c>
      <c r="AR49" s="88" t="str">
        <f t="shared" si="39"/>
        <v xml:space="preserve"> </v>
      </c>
      <c r="AS49" s="81" t="str">
        <f t="shared" si="22"/>
        <v xml:space="preserve"> </v>
      </c>
      <c r="AT49" s="306"/>
      <c r="AU49" s="82" t="str">
        <f t="shared" si="40"/>
        <v xml:space="preserve"> </v>
      </c>
      <c r="AV49" s="89" t="str">
        <f t="shared" si="41"/>
        <v xml:space="preserve"> </v>
      </c>
      <c r="AW49" s="83" t="str">
        <f t="shared" si="23"/>
        <v xml:space="preserve"> </v>
      </c>
      <c r="AX49" s="306"/>
      <c r="AY49" s="218" t="str">
        <f t="shared" si="42"/>
        <v xml:space="preserve"> </v>
      </c>
      <c r="AZ49" s="219" t="str">
        <f t="shared" si="43"/>
        <v xml:space="preserve"> </v>
      </c>
      <c r="BA49" s="220" t="str">
        <f t="shared" si="24"/>
        <v xml:space="preserve"> </v>
      </c>
      <c r="BB49" s="306"/>
      <c r="BC49" s="27"/>
      <c r="BE49" s="98" t="str">
        <f t="shared" si="25"/>
        <v xml:space="preserve"> </v>
      </c>
      <c r="BF49" s="98" t="str">
        <f t="shared" si="25"/>
        <v xml:space="preserve"> </v>
      </c>
      <c r="BG49" s="98" t="str">
        <f t="shared" si="25"/>
        <v xml:space="preserve"> </v>
      </c>
      <c r="BI49" s="98" t="str">
        <f t="shared" si="26"/>
        <v xml:space="preserve"> </v>
      </c>
      <c r="BJ49" s="98" t="str">
        <f t="shared" si="26"/>
        <v xml:space="preserve"> </v>
      </c>
      <c r="BK49" s="98" t="str">
        <f t="shared" si="26"/>
        <v xml:space="preserve"> </v>
      </c>
      <c r="BM49" s="22"/>
      <c r="BU49" s="28"/>
    </row>
    <row r="50" spans="1:73" s="26" customFormat="1" ht="24.95" customHeight="1" x14ac:dyDescent="0.25">
      <c r="A50" s="24"/>
      <c r="B50" s="301"/>
      <c r="C50" s="788"/>
      <c r="D50" s="789"/>
      <c r="E50" s="789"/>
      <c r="F50" s="790"/>
      <c r="G50" s="309"/>
      <c r="H50" s="309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180"/>
      <c r="T50" s="307" t="str">
        <f t="shared" si="27"/>
        <v xml:space="preserve"> </v>
      </c>
      <c r="U50" s="307" t="str">
        <f t="shared" si="28"/>
        <v xml:space="preserve"> </v>
      </c>
      <c r="V50" s="307" t="str">
        <f t="shared" si="29"/>
        <v xml:space="preserve"> </v>
      </c>
      <c r="W50" s="307" t="str">
        <f t="shared" si="30"/>
        <v xml:space="preserve"> </v>
      </c>
      <c r="X50" s="307" t="str">
        <f t="shared" si="31"/>
        <v xml:space="preserve"> </v>
      </c>
      <c r="Y50" s="307" t="str">
        <f t="shared" si="32"/>
        <v xml:space="preserve"> </v>
      </c>
      <c r="Z50" s="96" t="str">
        <f t="shared" si="33"/>
        <v xml:space="preserve"> </v>
      </c>
      <c r="AA50" s="309"/>
      <c r="AB50" s="309"/>
      <c r="AC50" s="309"/>
      <c r="AD50" s="309"/>
      <c r="AE50" s="309"/>
      <c r="AF50" s="21"/>
      <c r="AG50" s="24"/>
      <c r="AH50" s="96" t="str">
        <f t="shared" si="19"/>
        <v xml:space="preserve"> </v>
      </c>
      <c r="AI50" s="69" t="str">
        <f t="shared" si="34"/>
        <v xml:space="preserve"> </v>
      </c>
      <c r="AJ50" s="85" t="str">
        <f t="shared" si="35"/>
        <v xml:space="preserve"> </v>
      </c>
      <c r="AK50" s="70" t="str">
        <f t="shared" si="20"/>
        <v xml:space="preserve"> </v>
      </c>
      <c r="AL50" s="304"/>
      <c r="AM50" s="78" t="str">
        <f t="shared" si="36"/>
        <v xml:space="preserve"> </v>
      </c>
      <c r="AN50" s="87" t="str">
        <f t="shared" si="37"/>
        <v xml:space="preserve"> </v>
      </c>
      <c r="AO50" s="79" t="str">
        <f t="shared" si="21"/>
        <v xml:space="preserve"> </v>
      </c>
      <c r="AP50" s="305"/>
      <c r="AQ50" s="80" t="str">
        <f t="shared" si="38"/>
        <v xml:space="preserve"> </v>
      </c>
      <c r="AR50" s="88" t="str">
        <f t="shared" si="39"/>
        <v xml:space="preserve"> </v>
      </c>
      <c r="AS50" s="81" t="str">
        <f t="shared" si="22"/>
        <v xml:space="preserve"> </v>
      </c>
      <c r="AT50" s="306"/>
      <c r="AU50" s="82" t="str">
        <f t="shared" si="40"/>
        <v xml:space="preserve"> </v>
      </c>
      <c r="AV50" s="89" t="str">
        <f t="shared" si="41"/>
        <v xml:space="preserve"> </v>
      </c>
      <c r="AW50" s="83" t="str">
        <f t="shared" si="23"/>
        <v xml:space="preserve"> </v>
      </c>
      <c r="AX50" s="306"/>
      <c r="AY50" s="218" t="str">
        <f t="shared" si="42"/>
        <v xml:space="preserve"> </v>
      </c>
      <c r="AZ50" s="219" t="str">
        <f t="shared" si="43"/>
        <v xml:space="preserve"> </v>
      </c>
      <c r="BA50" s="220" t="str">
        <f t="shared" si="24"/>
        <v xml:space="preserve"> </v>
      </c>
      <c r="BB50" s="306"/>
      <c r="BC50" s="27"/>
      <c r="BE50" s="98" t="str">
        <f t="shared" si="25"/>
        <v xml:space="preserve"> </v>
      </c>
      <c r="BF50" s="98" t="str">
        <f t="shared" si="25"/>
        <v xml:space="preserve"> </v>
      </c>
      <c r="BG50" s="98" t="str">
        <f t="shared" si="25"/>
        <v xml:space="preserve"> </v>
      </c>
      <c r="BI50" s="98" t="str">
        <f t="shared" si="26"/>
        <v xml:space="preserve"> </v>
      </c>
      <c r="BJ50" s="98" t="str">
        <f t="shared" si="26"/>
        <v xml:space="preserve"> </v>
      </c>
      <c r="BK50" s="98" t="str">
        <f t="shared" si="26"/>
        <v xml:space="preserve"> </v>
      </c>
      <c r="BM50" s="22"/>
      <c r="BU50" s="28"/>
    </row>
    <row r="51" spans="1:73" s="26" customFormat="1" ht="24.95" customHeight="1" x14ac:dyDescent="0.25">
      <c r="A51" s="24"/>
      <c r="B51" s="301"/>
      <c r="C51" s="788"/>
      <c r="D51" s="789"/>
      <c r="E51" s="789"/>
      <c r="F51" s="790"/>
      <c r="G51" s="309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180"/>
      <c r="T51" s="307" t="str">
        <f t="shared" si="27"/>
        <v xml:space="preserve"> </v>
      </c>
      <c r="U51" s="307" t="str">
        <f t="shared" si="28"/>
        <v xml:space="preserve"> </v>
      </c>
      <c r="V51" s="307" t="str">
        <f t="shared" si="29"/>
        <v xml:space="preserve"> </v>
      </c>
      <c r="W51" s="307" t="str">
        <f t="shared" si="30"/>
        <v xml:space="preserve"> </v>
      </c>
      <c r="X51" s="307" t="str">
        <f t="shared" si="31"/>
        <v xml:space="preserve"> </v>
      </c>
      <c r="Y51" s="307" t="str">
        <f t="shared" si="32"/>
        <v xml:space="preserve"> </v>
      </c>
      <c r="Z51" s="96" t="str">
        <f t="shared" si="33"/>
        <v xml:space="preserve"> </v>
      </c>
      <c r="AA51" s="309"/>
      <c r="AB51" s="309"/>
      <c r="AC51" s="309"/>
      <c r="AD51" s="309"/>
      <c r="AE51" s="309"/>
      <c r="AF51" s="21"/>
      <c r="AG51" s="24"/>
      <c r="AH51" s="96" t="str">
        <f t="shared" si="19"/>
        <v xml:space="preserve"> </v>
      </c>
      <c r="AI51" s="69" t="str">
        <f t="shared" si="34"/>
        <v xml:space="preserve"> </v>
      </c>
      <c r="AJ51" s="85" t="str">
        <f t="shared" si="35"/>
        <v xml:space="preserve"> </v>
      </c>
      <c r="AK51" s="70" t="str">
        <f t="shared" si="20"/>
        <v xml:space="preserve"> </v>
      </c>
      <c r="AL51" s="304"/>
      <c r="AM51" s="78" t="str">
        <f t="shared" si="36"/>
        <v xml:space="preserve"> </v>
      </c>
      <c r="AN51" s="87" t="str">
        <f t="shared" si="37"/>
        <v xml:space="preserve"> </v>
      </c>
      <c r="AO51" s="79" t="str">
        <f t="shared" si="21"/>
        <v xml:space="preserve"> </v>
      </c>
      <c r="AP51" s="305"/>
      <c r="AQ51" s="80" t="str">
        <f t="shared" si="38"/>
        <v xml:space="preserve"> </v>
      </c>
      <c r="AR51" s="88" t="str">
        <f t="shared" si="39"/>
        <v xml:space="preserve"> </v>
      </c>
      <c r="AS51" s="81" t="str">
        <f t="shared" si="22"/>
        <v xml:space="preserve"> </v>
      </c>
      <c r="AT51" s="306"/>
      <c r="AU51" s="82" t="str">
        <f t="shared" si="40"/>
        <v xml:space="preserve"> </v>
      </c>
      <c r="AV51" s="89" t="str">
        <f t="shared" si="41"/>
        <v xml:space="preserve"> </v>
      </c>
      <c r="AW51" s="83" t="str">
        <f t="shared" si="23"/>
        <v xml:space="preserve"> </v>
      </c>
      <c r="AX51" s="306"/>
      <c r="AY51" s="218" t="str">
        <f t="shared" si="42"/>
        <v xml:space="preserve"> </v>
      </c>
      <c r="AZ51" s="219" t="str">
        <f t="shared" si="43"/>
        <v xml:space="preserve"> </v>
      </c>
      <c r="BA51" s="220" t="str">
        <f t="shared" si="24"/>
        <v xml:space="preserve"> </v>
      </c>
      <c r="BB51" s="306"/>
      <c r="BC51" s="27"/>
      <c r="BE51" s="98" t="str">
        <f t="shared" si="25"/>
        <v xml:space="preserve"> </v>
      </c>
      <c r="BF51" s="98" t="str">
        <f t="shared" si="25"/>
        <v xml:space="preserve"> </v>
      </c>
      <c r="BG51" s="98" t="str">
        <f t="shared" si="25"/>
        <v xml:space="preserve"> </v>
      </c>
      <c r="BI51" s="98" t="str">
        <f t="shared" si="26"/>
        <v xml:space="preserve"> </v>
      </c>
      <c r="BJ51" s="98" t="str">
        <f t="shared" si="26"/>
        <v xml:space="preserve"> </v>
      </c>
      <c r="BK51" s="98" t="str">
        <f t="shared" si="26"/>
        <v xml:space="preserve"> </v>
      </c>
      <c r="BM51" s="22"/>
      <c r="BU51" s="28"/>
    </row>
    <row r="52" spans="1:73" s="26" customFormat="1" ht="24.95" customHeight="1" x14ac:dyDescent="0.25">
      <c r="A52" s="24"/>
      <c r="B52" s="301"/>
      <c r="C52" s="788"/>
      <c r="D52" s="789"/>
      <c r="E52" s="789"/>
      <c r="F52" s="790"/>
      <c r="G52" s="309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180"/>
      <c r="T52" s="307" t="str">
        <f t="shared" si="27"/>
        <v xml:space="preserve"> </v>
      </c>
      <c r="U52" s="307" t="str">
        <f t="shared" si="28"/>
        <v xml:space="preserve"> </v>
      </c>
      <c r="V52" s="307" t="str">
        <f t="shared" si="29"/>
        <v xml:space="preserve"> </v>
      </c>
      <c r="W52" s="307" t="str">
        <f t="shared" si="30"/>
        <v xml:space="preserve"> </v>
      </c>
      <c r="X52" s="307" t="str">
        <f t="shared" si="31"/>
        <v xml:space="preserve"> </v>
      </c>
      <c r="Y52" s="307" t="str">
        <f t="shared" si="32"/>
        <v xml:space="preserve"> </v>
      </c>
      <c r="Z52" s="96" t="str">
        <f t="shared" si="33"/>
        <v xml:space="preserve"> </v>
      </c>
      <c r="AA52" s="309"/>
      <c r="AB52" s="309"/>
      <c r="AC52" s="309"/>
      <c r="AD52" s="309"/>
      <c r="AE52" s="309"/>
      <c r="AF52" s="21"/>
      <c r="AG52" s="24"/>
      <c r="AH52" s="96" t="str">
        <f t="shared" si="19"/>
        <v xml:space="preserve"> </v>
      </c>
      <c r="AI52" s="69" t="str">
        <f t="shared" si="34"/>
        <v xml:space="preserve"> </v>
      </c>
      <c r="AJ52" s="85" t="str">
        <f t="shared" si="35"/>
        <v xml:space="preserve"> </v>
      </c>
      <c r="AK52" s="70" t="str">
        <f t="shared" si="20"/>
        <v xml:space="preserve"> </v>
      </c>
      <c r="AL52" s="304"/>
      <c r="AM52" s="78" t="str">
        <f t="shared" si="36"/>
        <v xml:space="preserve"> </v>
      </c>
      <c r="AN52" s="87" t="str">
        <f t="shared" si="37"/>
        <v xml:space="preserve"> </v>
      </c>
      <c r="AO52" s="79" t="str">
        <f t="shared" si="21"/>
        <v xml:space="preserve"> </v>
      </c>
      <c r="AP52" s="305"/>
      <c r="AQ52" s="80" t="str">
        <f t="shared" si="38"/>
        <v xml:space="preserve"> </v>
      </c>
      <c r="AR52" s="88" t="str">
        <f t="shared" si="39"/>
        <v xml:space="preserve"> </v>
      </c>
      <c r="AS52" s="81" t="str">
        <f t="shared" si="22"/>
        <v xml:space="preserve"> </v>
      </c>
      <c r="AT52" s="306"/>
      <c r="AU52" s="82" t="str">
        <f t="shared" si="40"/>
        <v xml:space="preserve"> </v>
      </c>
      <c r="AV52" s="89" t="str">
        <f t="shared" si="41"/>
        <v xml:space="preserve"> </v>
      </c>
      <c r="AW52" s="83" t="str">
        <f t="shared" si="23"/>
        <v xml:space="preserve"> </v>
      </c>
      <c r="AX52" s="306"/>
      <c r="AY52" s="218" t="str">
        <f t="shared" si="42"/>
        <v xml:space="preserve"> </v>
      </c>
      <c r="AZ52" s="219" t="str">
        <f t="shared" si="43"/>
        <v xml:space="preserve"> </v>
      </c>
      <c r="BA52" s="220" t="str">
        <f t="shared" si="24"/>
        <v xml:space="preserve"> </v>
      </c>
      <c r="BB52" s="306"/>
      <c r="BC52" s="27"/>
      <c r="BE52" s="98" t="str">
        <f t="shared" si="25"/>
        <v xml:space="preserve"> </v>
      </c>
      <c r="BF52" s="98" t="str">
        <f t="shared" si="25"/>
        <v xml:space="preserve"> </v>
      </c>
      <c r="BG52" s="98" t="str">
        <f t="shared" si="25"/>
        <v xml:space="preserve"> </v>
      </c>
      <c r="BI52" s="98" t="str">
        <f t="shared" si="26"/>
        <v xml:space="preserve"> </v>
      </c>
      <c r="BJ52" s="98" t="str">
        <f t="shared" si="26"/>
        <v xml:space="preserve"> </v>
      </c>
      <c r="BK52" s="98" t="str">
        <f t="shared" si="26"/>
        <v xml:space="preserve"> </v>
      </c>
      <c r="BM52" s="22"/>
      <c r="BU52" s="28"/>
    </row>
    <row r="53" spans="1:73" s="26" customFormat="1" ht="24.95" customHeight="1" x14ac:dyDescent="0.25">
      <c r="A53" s="24"/>
      <c r="B53" s="301"/>
      <c r="C53" s="788"/>
      <c r="D53" s="789"/>
      <c r="E53" s="789"/>
      <c r="F53" s="790"/>
      <c r="G53" s="309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180"/>
      <c r="T53" s="307" t="str">
        <f t="shared" si="27"/>
        <v xml:space="preserve"> </v>
      </c>
      <c r="U53" s="307" t="str">
        <f t="shared" si="28"/>
        <v xml:space="preserve"> </v>
      </c>
      <c r="V53" s="307" t="str">
        <f t="shared" si="29"/>
        <v xml:space="preserve"> </v>
      </c>
      <c r="W53" s="307" t="str">
        <f t="shared" si="30"/>
        <v xml:space="preserve"> </v>
      </c>
      <c r="X53" s="307" t="str">
        <f t="shared" si="31"/>
        <v xml:space="preserve"> </v>
      </c>
      <c r="Y53" s="307" t="str">
        <f t="shared" si="32"/>
        <v xml:space="preserve"> </v>
      </c>
      <c r="Z53" s="96" t="str">
        <f t="shared" si="33"/>
        <v xml:space="preserve"> </v>
      </c>
      <c r="AA53" s="309"/>
      <c r="AB53" s="309"/>
      <c r="AC53" s="309"/>
      <c r="AD53" s="309"/>
      <c r="AE53" s="309"/>
      <c r="AF53" s="21"/>
      <c r="AG53" s="24"/>
      <c r="AH53" s="96" t="str">
        <f t="shared" si="19"/>
        <v xml:space="preserve"> </v>
      </c>
      <c r="AI53" s="69" t="str">
        <f t="shared" si="34"/>
        <v xml:space="preserve"> </v>
      </c>
      <c r="AJ53" s="85" t="str">
        <f t="shared" si="35"/>
        <v xml:space="preserve"> </v>
      </c>
      <c r="AK53" s="70" t="str">
        <f t="shared" si="20"/>
        <v xml:space="preserve"> </v>
      </c>
      <c r="AL53" s="304"/>
      <c r="AM53" s="78" t="str">
        <f t="shared" si="36"/>
        <v xml:space="preserve"> </v>
      </c>
      <c r="AN53" s="87" t="str">
        <f t="shared" si="37"/>
        <v xml:space="preserve"> </v>
      </c>
      <c r="AO53" s="79" t="str">
        <f t="shared" si="21"/>
        <v xml:space="preserve"> </v>
      </c>
      <c r="AP53" s="305"/>
      <c r="AQ53" s="80" t="str">
        <f t="shared" si="38"/>
        <v xml:space="preserve"> </v>
      </c>
      <c r="AR53" s="88" t="str">
        <f t="shared" si="39"/>
        <v xml:space="preserve"> </v>
      </c>
      <c r="AS53" s="81" t="str">
        <f t="shared" si="22"/>
        <v xml:space="preserve"> </v>
      </c>
      <c r="AT53" s="306"/>
      <c r="AU53" s="82" t="str">
        <f t="shared" si="40"/>
        <v xml:space="preserve"> </v>
      </c>
      <c r="AV53" s="89" t="str">
        <f t="shared" si="41"/>
        <v xml:space="preserve"> </v>
      </c>
      <c r="AW53" s="83" t="str">
        <f t="shared" si="23"/>
        <v xml:space="preserve"> </v>
      </c>
      <c r="AX53" s="306"/>
      <c r="AY53" s="218" t="str">
        <f t="shared" si="42"/>
        <v xml:space="preserve"> </v>
      </c>
      <c r="AZ53" s="219" t="str">
        <f t="shared" si="43"/>
        <v xml:space="preserve"> </v>
      </c>
      <c r="BA53" s="220" t="str">
        <f t="shared" si="24"/>
        <v xml:space="preserve"> </v>
      </c>
      <c r="BB53" s="306"/>
      <c r="BC53" s="27"/>
      <c r="BE53" s="98" t="str">
        <f t="shared" ref="BE53:BG72" si="44">IF($B53=BE$12,(SUM($G53:$R53))," ")</f>
        <v xml:space="preserve"> </v>
      </c>
      <c r="BF53" s="98" t="str">
        <f t="shared" si="44"/>
        <v xml:space="preserve"> </v>
      </c>
      <c r="BG53" s="98" t="str">
        <f t="shared" si="44"/>
        <v xml:space="preserve"> </v>
      </c>
      <c r="BI53" s="98" t="str">
        <f t="shared" ref="BI53:BK72" si="45">IF($B53=BI$12,(SUM($T53:$AE53))," ")</f>
        <v xml:space="preserve"> </v>
      </c>
      <c r="BJ53" s="98" t="str">
        <f t="shared" si="45"/>
        <v xml:space="preserve"> </v>
      </c>
      <c r="BK53" s="98" t="str">
        <f t="shared" si="45"/>
        <v xml:space="preserve"> </v>
      </c>
      <c r="BM53" s="22"/>
      <c r="BU53" s="28"/>
    </row>
    <row r="54" spans="1:73" s="26" customFormat="1" ht="24.95" customHeight="1" x14ac:dyDescent="0.25">
      <c r="A54" s="24"/>
      <c r="B54" s="301"/>
      <c r="C54" s="788"/>
      <c r="D54" s="789"/>
      <c r="E54" s="789"/>
      <c r="F54" s="790"/>
      <c r="G54" s="309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180"/>
      <c r="T54" s="307" t="str">
        <f t="shared" si="27"/>
        <v xml:space="preserve"> </v>
      </c>
      <c r="U54" s="307" t="str">
        <f t="shared" si="28"/>
        <v xml:space="preserve"> </v>
      </c>
      <c r="V54" s="307" t="str">
        <f t="shared" si="29"/>
        <v xml:space="preserve"> </v>
      </c>
      <c r="W54" s="307" t="str">
        <f t="shared" si="30"/>
        <v xml:space="preserve"> </v>
      </c>
      <c r="X54" s="307" t="str">
        <f t="shared" si="31"/>
        <v xml:space="preserve"> </v>
      </c>
      <c r="Y54" s="307" t="str">
        <f t="shared" si="32"/>
        <v xml:space="preserve"> </v>
      </c>
      <c r="Z54" s="96" t="str">
        <f t="shared" si="33"/>
        <v xml:space="preserve"> </v>
      </c>
      <c r="AA54" s="309"/>
      <c r="AB54" s="309"/>
      <c r="AC54" s="309"/>
      <c r="AD54" s="309"/>
      <c r="AE54" s="309"/>
      <c r="AF54" s="21"/>
      <c r="AG54" s="24"/>
      <c r="AH54" s="96" t="str">
        <f t="shared" si="19"/>
        <v xml:space="preserve"> </v>
      </c>
      <c r="AI54" s="69" t="str">
        <f t="shared" si="34"/>
        <v xml:space="preserve"> </v>
      </c>
      <c r="AJ54" s="85" t="str">
        <f t="shared" si="35"/>
        <v xml:space="preserve"> </v>
      </c>
      <c r="AK54" s="70" t="str">
        <f t="shared" si="20"/>
        <v xml:space="preserve"> </v>
      </c>
      <c r="AL54" s="304"/>
      <c r="AM54" s="78" t="str">
        <f t="shared" si="36"/>
        <v xml:space="preserve"> </v>
      </c>
      <c r="AN54" s="87" t="str">
        <f t="shared" si="37"/>
        <v xml:space="preserve"> </v>
      </c>
      <c r="AO54" s="79" t="str">
        <f t="shared" si="21"/>
        <v xml:space="preserve"> </v>
      </c>
      <c r="AP54" s="305"/>
      <c r="AQ54" s="80" t="str">
        <f t="shared" si="38"/>
        <v xml:space="preserve"> </v>
      </c>
      <c r="AR54" s="88" t="str">
        <f t="shared" si="39"/>
        <v xml:space="preserve"> </v>
      </c>
      <c r="AS54" s="81" t="str">
        <f t="shared" si="22"/>
        <v xml:space="preserve"> </v>
      </c>
      <c r="AT54" s="306"/>
      <c r="AU54" s="82" t="str">
        <f t="shared" si="40"/>
        <v xml:space="preserve"> </v>
      </c>
      <c r="AV54" s="89" t="str">
        <f t="shared" si="41"/>
        <v xml:space="preserve"> </v>
      </c>
      <c r="AW54" s="83" t="str">
        <f t="shared" si="23"/>
        <v xml:space="preserve"> </v>
      </c>
      <c r="AX54" s="306"/>
      <c r="AY54" s="218" t="str">
        <f t="shared" si="42"/>
        <v xml:space="preserve"> </v>
      </c>
      <c r="AZ54" s="219" t="str">
        <f t="shared" si="43"/>
        <v xml:space="preserve"> </v>
      </c>
      <c r="BA54" s="220" t="str">
        <f t="shared" si="24"/>
        <v xml:space="preserve"> </v>
      </c>
      <c r="BB54" s="306"/>
      <c r="BC54" s="27"/>
      <c r="BE54" s="98" t="str">
        <f t="shared" si="44"/>
        <v xml:space="preserve"> </v>
      </c>
      <c r="BF54" s="98" t="str">
        <f t="shared" si="44"/>
        <v xml:space="preserve"> </v>
      </c>
      <c r="BG54" s="98" t="str">
        <f t="shared" si="44"/>
        <v xml:space="preserve"> </v>
      </c>
      <c r="BI54" s="98" t="str">
        <f t="shared" si="45"/>
        <v xml:space="preserve"> </v>
      </c>
      <c r="BJ54" s="98" t="str">
        <f t="shared" si="45"/>
        <v xml:space="preserve"> </v>
      </c>
      <c r="BK54" s="98" t="str">
        <f t="shared" si="45"/>
        <v xml:space="preserve"> </v>
      </c>
      <c r="BM54" s="22"/>
      <c r="BU54" s="28"/>
    </row>
    <row r="55" spans="1:73" s="26" customFormat="1" ht="24.95" customHeight="1" x14ac:dyDescent="0.25">
      <c r="A55" s="24"/>
      <c r="B55" s="301"/>
      <c r="C55" s="788"/>
      <c r="D55" s="789"/>
      <c r="E55" s="789"/>
      <c r="F55" s="790"/>
      <c r="G55" s="309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180"/>
      <c r="T55" s="307" t="str">
        <f t="shared" si="27"/>
        <v xml:space="preserve"> </v>
      </c>
      <c r="U55" s="307" t="str">
        <f t="shared" si="28"/>
        <v xml:space="preserve"> </v>
      </c>
      <c r="V55" s="307" t="str">
        <f t="shared" si="29"/>
        <v xml:space="preserve"> </v>
      </c>
      <c r="W55" s="307" t="str">
        <f t="shared" si="30"/>
        <v xml:space="preserve"> </v>
      </c>
      <c r="X55" s="307" t="str">
        <f t="shared" si="31"/>
        <v xml:space="preserve"> </v>
      </c>
      <c r="Y55" s="307" t="str">
        <f t="shared" si="32"/>
        <v xml:space="preserve"> </v>
      </c>
      <c r="Z55" s="96" t="str">
        <f t="shared" si="33"/>
        <v xml:space="preserve"> </v>
      </c>
      <c r="AA55" s="309"/>
      <c r="AB55" s="309"/>
      <c r="AC55" s="309"/>
      <c r="AD55" s="309"/>
      <c r="AE55" s="309"/>
      <c r="AF55" s="21"/>
      <c r="AG55" s="24"/>
      <c r="AH55" s="96" t="str">
        <f t="shared" si="19"/>
        <v xml:space="preserve"> </v>
      </c>
      <c r="AI55" s="69" t="str">
        <f t="shared" si="34"/>
        <v xml:space="preserve"> </v>
      </c>
      <c r="AJ55" s="85" t="str">
        <f t="shared" si="35"/>
        <v xml:space="preserve"> </v>
      </c>
      <c r="AK55" s="70" t="str">
        <f t="shared" si="20"/>
        <v xml:space="preserve"> </v>
      </c>
      <c r="AL55" s="304"/>
      <c r="AM55" s="78" t="str">
        <f t="shared" si="36"/>
        <v xml:space="preserve"> </v>
      </c>
      <c r="AN55" s="87" t="str">
        <f t="shared" si="37"/>
        <v xml:space="preserve"> </v>
      </c>
      <c r="AO55" s="79" t="str">
        <f t="shared" si="21"/>
        <v xml:space="preserve"> </v>
      </c>
      <c r="AP55" s="305"/>
      <c r="AQ55" s="80" t="str">
        <f t="shared" si="38"/>
        <v xml:space="preserve"> </v>
      </c>
      <c r="AR55" s="88" t="str">
        <f t="shared" si="39"/>
        <v xml:space="preserve"> </v>
      </c>
      <c r="AS55" s="81" t="str">
        <f t="shared" si="22"/>
        <v xml:space="preserve"> </v>
      </c>
      <c r="AT55" s="306"/>
      <c r="AU55" s="82" t="str">
        <f t="shared" si="40"/>
        <v xml:space="preserve"> </v>
      </c>
      <c r="AV55" s="89" t="str">
        <f t="shared" si="41"/>
        <v xml:space="preserve"> </v>
      </c>
      <c r="AW55" s="83" t="str">
        <f t="shared" si="23"/>
        <v xml:space="preserve"> </v>
      </c>
      <c r="AX55" s="306"/>
      <c r="AY55" s="218" t="str">
        <f t="shared" si="42"/>
        <v xml:space="preserve"> </v>
      </c>
      <c r="AZ55" s="219" t="str">
        <f t="shared" si="43"/>
        <v xml:space="preserve"> </v>
      </c>
      <c r="BA55" s="220" t="str">
        <f t="shared" si="24"/>
        <v xml:space="preserve"> </v>
      </c>
      <c r="BB55" s="306"/>
      <c r="BC55" s="27"/>
      <c r="BE55" s="98" t="str">
        <f t="shared" si="44"/>
        <v xml:space="preserve"> </v>
      </c>
      <c r="BF55" s="98" t="str">
        <f t="shared" si="44"/>
        <v xml:space="preserve"> </v>
      </c>
      <c r="BG55" s="98" t="str">
        <f t="shared" si="44"/>
        <v xml:space="preserve"> </v>
      </c>
      <c r="BI55" s="98" t="str">
        <f t="shared" si="45"/>
        <v xml:space="preserve"> </v>
      </c>
      <c r="BJ55" s="98" t="str">
        <f t="shared" si="45"/>
        <v xml:space="preserve"> </v>
      </c>
      <c r="BK55" s="98" t="str">
        <f t="shared" si="45"/>
        <v xml:space="preserve"> </v>
      </c>
      <c r="BM55" s="22"/>
      <c r="BU55" s="28"/>
    </row>
    <row r="56" spans="1:73" s="26" customFormat="1" ht="24.95" customHeight="1" x14ac:dyDescent="0.25">
      <c r="A56" s="24"/>
      <c r="B56" s="301"/>
      <c r="C56" s="788"/>
      <c r="D56" s="789"/>
      <c r="E56" s="789"/>
      <c r="F56" s="790"/>
      <c r="G56" s="309"/>
      <c r="H56" s="309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180"/>
      <c r="T56" s="307" t="str">
        <f t="shared" si="27"/>
        <v xml:space="preserve"> </v>
      </c>
      <c r="U56" s="307" t="str">
        <f t="shared" si="28"/>
        <v xml:space="preserve"> </v>
      </c>
      <c r="V56" s="307" t="str">
        <f t="shared" si="29"/>
        <v xml:space="preserve"> </v>
      </c>
      <c r="W56" s="307" t="str">
        <f t="shared" si="30"/>
        <v xml:space="preserve"> </v>
      </c>
      <c r="X56" s="307" t="str">
        <f t="shared" si="31"/>
        <v xml:space="preserve"> </v>
      </c>
      <c r="Y56" s="307" t="str">
        <f t="shared" si="32"/>
        <v xml:space="preserve"> </v>
      </c>
      <c r="Z56" s="96" t="str">
        <f t="shared" si="33"/>
        <v xml:space="preserve"> </v>
      </c>
      <c r="AA56" s="309"/>
      <c r="AB56" s="309"/>
      <c r="AC56" s="309"/>
      <c r="AD56" s="309"/>
      <c r="AE56" s="309"/>
      <c r="AF56" s="21"/>
      <c r="AG56" s="24"/>
      <c r="AH56" s="96" t="str">
        <f t="shared" si="19"/>
        <v xml:space="preserve"> </v>
      </c>
      <c r="AI56" s="69" t="str">
        <f t="shared" si="34"/>
        <v xml:space="preserve"> </v>
      </c>
      <c r="AJ56" s="85" t="str">
        <f t="shared" si="35"/>
        <v xml:space="preserve"> </v>
      </c>
      <c r="AK56" s="70" t="str">
        <f t="shared" si="20"/>
        <v xml:space="preserve"> </v>
      </c>
      <c r="AL56" s="304"/>
      <c r="AM56" s="78" t="str">
        <f t="shared" si="36"/>
        <v xml:space="preserve"> </v>
      </c>
      <c r="AN56" s="87" t="str">
        <f t="shared" si="37"/>
        <v xml:space="preserve"> </v>
      </c>
      <c r="AO56" s="79" t="str">
        <f t="shared" si="21"/>
        <v xml:space="preserve"> </v>
      </c>
      <c r="AP56" s="305"/>
      <c r="AQ56" s="80" t="str">
        <f t="shared" si="38"/>
        <v xml:space="preserve"> </v>
      </c>
      <c r="AR56" s="88" t="str">
        <f t="shared" si="39"/>
        <v xml:space="preserve"> </v>
      </c>
      <c r="AS56" s="81" t="str">
        <f t="shared" si="22"/>
        <v xml:space="preserve"> </v>
      </c>
      <c r="AT56" s="306"/>
      <c r="AU56" s="82" t="str">
        <f t="shared" si="40"/>
        <v xml:space="preserve"> </v>
      </c>
      <c r="AV56" s="89" t="str">
        <f t="shared" si="41"/>
        <v xml:space="preserve"> </v>
      </c>
      <c r="AW56" s="83" t="str">
        <f t="shared" si="23"/>
        <v xml:space="preserve"> </v>
      </c>
      <c r="AX56" s="306"/>
      <c r="AY56" s="218" t="str">
        <f t="shared" si="42"/>
        <v xml:space="preserve"> </v>
      </c>
      <c r="AZ56" s="219" t="str">
        <f t="shared" si="43"/>
        <v xml:space="preserve"> </v>
      </c>
      <c r="BA56" s="220" t="str">
        <f t="shared" si="24"/>
        <v xml:space="preserve"> </v>
      </c>
      <c r="BB56" s="306"/>
      <c r="BC56" s="27"/>
      <c r="BE56" s="98" t="str">
        <f t="shared" si="44"/>
        <v xml:space="preserve"> </v>
      </c>
      <c r="BF56" s="98" t="str">
        <f t="shared" si="44"/>
        <v xml:space="preserve"> </v>
      </c>
      <c r="BG56" s="98" t="str">
        <f t="shared" si="44"/>
        <v xml:space="preserve"> </v>
      </c>
      <c r="BI56" s="98" t="str">
        <f t="shared" si="45"/>
        <v xml:space="preserve"> </v>
      </c>
      <c r="BJ56" s="98" t="str">
        <f t="shared" si="45"/>
        <v xml:space="preserve"> </v>
      </c>
      <c r="BK56" s="98" t="str">
        <f t="shared" si="45"/>
        <v xml:space="preserve"> </v>
      </c>
      <c r="BM56" s="22"/>
      <c r="BU56" s="28"/>
    </row>
    <row r="57" spans="1:73" s="26" customFormat="1" ht="24.95" customHeight="1" x14ac:dyDescent="0.25">
      <c r="A57" s="24"/>
      <c r="B57" s="301"/>
      <c r="C57" s="788"/>
      <c r="D57" s="789"/>
      <c r="E57" s="789"/>
      <c r="F57" s="790"/>
      <c r="G57" s="309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180"/>
      <c r="T57" s="307" t="str">
        <f t="shared" si="27"/>
        <v xml:space="preserve"> </v>
      </c>
      <c r="U57" s="307" t="str">
        <f t="shared" si="28"/>
        <v xml:space="preserve"> </v>
      </c>
      <c r="V57" s="307" t="str">
        <f t="shared" si="29"/>
        <v xml:space="preserve"> </v>
      </c>
      <c r="W57" s="307" t="str">
        <f t="shared" si="30"/>
        <v xml:space="preserve"> </v>
      </c>
      <c r="X57" s="307" t="str">
        <f t="shared" si="31"/>
        <v xml:space="preserve"> </v>
      </c>
      <c r="Y57" s="307" t="str">
        <f t="shared" si="32"/>
        <v xml:space="preserve"> </v>
      </c>
      <c r="Z57" s="96" t="str">
        <f t="shared" si="33"/>
        <v xml:space="preserve"> </v>
      </c>
      <c r="AA57" s="309"/>
      <c r="AB57" s="309"/>
      <c r="AC57" s="309"/>
      <c r="AD57" s="309"/>
      <c r="AE57" s="309"/>
      <c r="AF57" s="21"/>
      <c r="AG57" s="24"/>
      <c r="AH57" s="96" t="str">
        <f t="shared" si="19"/>
        <v xml:space="preserve"> </v>
      </c>
      <c r="AI57" s="69" t="str">
        <f t="shared" si="34"/>
        <v xml:space="preserve"> </v>
      </c>
      <c r="AJ57" s="85" t="str">
        <f t="shared" si="35"/>
        <v xml:space="preserve"> </v>
      </c>
      <c r="AK57" s="70" t="str">
        <f t="shared" si="20"/>
        <v xml:space="preserve"> </v>
      </c>
      <c r="AL57" s="304"/>
      <c r="AM57" s="78" t="str">
        <f t="shared" si="36"/>
        <v xml:space="preserve"> </v>
      </c>
      <c r="AN57" s="87" t="str">
        <f t="shared" si="37"/>
        <v xml:space="preserve"> </v>
      </c>
      <c r="AO57" s="79" t="str">
        <f t="shared" si="21"/>
        <v xml:space="preserve"> </v>
      </c>
      <c r="AP57" s="305"/>
      <c r="AQ57" s="80" t="str">
        <f t="shared" si="38"/>
        <v xml:space="preserve"> </v>
      </c>
      <c r="AR57" s="88" t="str">
        <f t="shared" si="39"/>
        <v xml:space="preserve"> </v>
      </c>
      <c r="AS57" s="81" t="str">
        <f t="shared" si="22"/>
        <v xml:space="preserve"> </v>
      </c>
      <c r="AT57" s="306"/>
      <c r="AU57" s="82" t="str">
        <f t="shared" si="40"/>
        <v xml:space="preserve"> </v>
      </c>
      <c r="AV57" s="89" t="str">
        <f t="shared" si="41"/>
        <v xml:space="preserve"> </v>
      </c>
      <c r="AW57" s="83" t="str">
        <f t="shared" si="23"/>
        <v xml:space="preserve"> </v>
      </c>
      <c r="AX57" s="306"/>
      <c r="AY57" s="218" t="str">
        <f t="shared" si="42"/>
        <v xml:space="preserve"> </v>
      </c>
      <c r="AZ57" s="219" t="str">
        <f t="shared" si="43"/>
        <v xml:space="preserve"> </v>
      </c>
      <c r="BA57" s="220" t="str">
        <f t="shared" si="24"/>
        <v xml:space="preserve"> </v>
      </c>
      <c r="BB57" s="306"/>
      <c r="BC57" s="27"/>
      <c r="BE57" s="98" t="str">
        <f t="shared" si="44"/>
        <v xml:space="preserve"> </v>
      </c>
      <c r="BF57" s="98" t="str">
        <f t="shared" si="44"/>
        <v xml:space="preserve"> </v>
      </c>
      <c r="BG57" s="98" t="str">
        <f t="shared" si="44"/>
        <v xml:space="preserve"> </v>
      </c>
      <c r="BI57" s="98" t="str">
        <f t="shared" si="45"/>
        <v xml:space="preserve"> </v>
      </c>
      <c r="BJ57" s="98" t="str">
        <f t="shared" si="45"/>
        <v xml:space="preserve"> </v>
      </c>
      <c r="BK57" s="98" t="str">
        <f t="shared" si="45"/>
        <v xml:space="preserve"> </v>
      </c>
      <c r="BM57" s="22"/>
      <c r="BU57" s="28"/>
    </row>
    <row r="58" spans="1:73" s="26" customFormat="1" ht="24.95" customHeight="1" x14ac:dyDescent="0.25">
      <c r="A58" s="24"/>
      <c r="B58" s="301"/>
      <c r="C58" s="788"/>
      <c r="D58" s="789"/>
      <c r="E58" s="789"/>
      <c r="F58" s="790"/>
      <c r="G58" s="309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180"/>
      <c r="T58" s="307" t="str">
        <f t="shared" si="27"/>
        <v xml:space="preserve"> </v>
      </c>
      <c r="U58" s="307" t="str">
        <f t="shared" si="28"/>
        <v xml:space="preserve"> </v>
      </c>
      <c r="V58" s="307" t="str">
        <f t="shared" si="29"/>
        <v xml:space="preserve"> </v>
      </c>
      <c r="W58" s="307" t="str">
        <f t="shared" si="30"/>
        <v xml:space="preserve"> </v>
      </c>
      <c r="X58" s="307" t="str">
        <f t="shared" si="31"/>
        <v xml:space="preserve"> </v>
      </c>
      <c r="Y58" s="307" t="str">
        <f t="shared" si="32"/>
        <v xml:space="preserve"> </v>
      </c>
      <c r="Z58" s="96" t="str">
        <f t="shared" si="33"/>
        <v xml:space="preserve"> </v>
      </c>
      <c r="AA58" s="309"/>
      <c r="AB58" s="309"/>
      <c r="AC58" s="309"/>
      <c r="AD58" s="309"/>
      <c r="AE58" s="309"/>
      <c r="AF58" s="21"/>
      <c r="AG58" s="24"/>
      <c r="AH58" s="96" t="str">
        <f t="shared" si="19"/>
        <v xml:space="preserve"> </v>
      </c>
      <c r="AI58" s="69" t="str">
        <f t="shared" si="34"/>
        <v xml:space="preserve"> </v>
      </c>
      <c r="AJ58" s="85" t="str">
        <f t="shared" si="35"/>
        <v xml:space="preserve"> </v>
      </c>
      <c r="AK58" s="70" t="str">
        <f t="shared" si="20"/>
        <v xml:space="preserve"> </v>
      </c>
      <c r="AL58" s="304"/>
      <c r="AM58" s="78" t="str">
        <f t="shared" si="36"/>
        <v xml:space="preserve"> </v>
      </c>
      <c r="AN58" s="87" t="str">
        <f t="shared" si="37"/>
        <v xml:space="preserve"> </v>
      </c>
      <c r="AO58" s="79" t="str">
        <f t="shared" si="21"/>
        <v xml:space="preserve"> </v>
      </c>
      <c r="AP58" s="305"/>
      <c r="AQ58" s="80" t="str">
        <f t="shared" si="38"/>
        <v xml:space="preserve"> </v>
      </c>
      <c r="AR58" s="88" t="str">
        <f t="shared" si="39"/>
        <v xml:space="preserve"> </v>
      </c>
      <c r="AS58" s="81" t="str">
        <f t="shared" si="22"/>
        <v xml:space="preserve"> </v>
      </c>
      <c r="AT58" s="306"/>
      <c r="AU58" s="82" t="str">
        <f t="shared" si="40"/>
        <v xml:space="preserve"> </v>
      </c>
      <c r="AV58" s="89" t="str">
        <f t="shared" si="41"/>
        <v xml:space="preserve"> </v>
      </c>
      <c r="AW58" s="83" t="str">
        <f t="shared" si="23"/>
        <v xml:space="preserve"> </v>
      </c>
      <c r="AX58" s="306"/>
      <c r="AY58" s="218" t="str">
        <f t="shared" si="42"/>
        <v xml:space="preserve"> </v>
      </c>
      <c r="AZ58" s="219" t="str">
        <f t="shared" si="43"/>
        <v xml:space="preserve"> </v>
      </c>
      <c r="BA58" s="220" t="str">
        <f t="shared" si="24"/>
        <v xml:space="preserve"> </v>
      </c>
      <c r="BB58" s="306"/>
      <c r="BC58" s="27"/>
      <c r="BE58" s="98" t="str">
        <f t="shared" si="44"/>
        <v xml:space="preserve"> </v>
      </c>
      <c r="BF58" s="98" t="str">
        <f t="shared" si="44"/>
        <v xml:space="preserve"> </v>
      </c>
      <c r="BG58" s="98" t="str">
        <f t="shared" si="44"/>
        <v xml:space="preserve"> </v>
      </c>
      <c r="BI58" s="98" t="str">
        <f t="shared" si="45"/>
        <v xml:space="preserve"> </v>
      </c>
      <c r="BJ58" s="98" t="str">
        <f t="shared" si="45"/>
        <v xml:space="preserve"> </v>
      </c>
      <c r="BK58" s="98" t="str">
        <f t="shared" si="45"/>
        <v xml:space="preserve"> </v>
      </c>
      <c r="BM58" s="22"/>
      <c r="BU58" s="28"/>
    </row>
    <row r="59" spans="1:73" s="26" customFormat="1" ht="24.95" customHeight="1" x14ac:dyDescent="0.25">
      <c r="A59" s="24"/>
      <c r="B59" s="301"/>
      <c r="C59" s="788"/>
      <c r="D59" s="789"/>
      <c r="E59" s="789"/>
      <c r="F59" s="790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180"/>
      <c r="T59" s="307" t="str">
        <f t="shared" si="27"/>
        <v xml:space="preserve"> </v>
      </c>
      <c r="U59" s="307" t="str">
        <f t="shared" si="28"/>
        <v xml:space="preserve"> </v>
      </c>
      <c r="V59" s="307" t="str">
        <f t="shared" si="29"/>
        <v xml:space="preserve"> </v>
      </c>
      <c r="W59" s="307" t="str">
        <f t="shared" si="30"/>
        <v xml:space="preserve"> </v>
      </c>
      <c r="X59" s="307" t="str">
        <f t="shared" si="31"/>
        <v xml:space="preserve"> </v>
      </c>
      <c r="Y59" s="307" t="str">
        <f t="shared" si="32"/>
        <v xml:space="preserve"> </v>
      </c>
      <c r="Z59" s="96" t="str">
        <f t="shared" si="33"/>
        <v xml:space="preserve"> </v>
      </c>
      <c r="AA59" s="309"/>
      <c r="AB59" s="309"/>
      <c r="AC59" s="309"/>
      <c r="AD59" s="309"/>
      <c r="AE59" s="309"/>
      <c r="AF59" s="21"/>
      <c r="AG59" s="24"/>
      <c r="AH59" s="96" t="str">
        <f t="shared" si="19"/>
        <v xml:space="preserve"> </v>
      </c>
      <c r="AI59" s="69" t="str">
        <f t="shared" si="34"/>
        <v xml:space="preserve"> </v>
      </c>
      <c r="AJ59" s="85" t="str">
        <f t="shared" si="35"/>
        <v xml:space="preserve"> </v>
      </c>
      <c r="AK59" s="70" t="str">
        <f t="shared" si="20"/>
        <v xml:space="preserve"> </v>
      </c>
      <c r="AL59" s="304"/>
      <c r="AM59" s="78" t="str">
        <f t="shared" si="36"/>
        <v xml:space="preserve"> </v>
      </c>
      <c r="AN59" s="87" t="str">
        <f t="shared" si="37"/>
        <v xml:space="preserve"> </v>
      </c>
      <c r="AO59" s="79" t="str">
        <f t="shared" si="21"/>
        <v xml:space="preserve"> </v>
      </c>
      <c r="AP59" s="305"/>
      <c r="AQ59" s="80" t="str">
        <f t="shared" si="38"/>
        <v xml:space="preserve"> </v>
      </c>
      <c r="AR59" s="88" t="str">
        <f t="shared" si="39"/>
        <v xml:space="preserve"> </v>
      </c>
      <c r="AS59" s="81" t="str">
        <f t="shared" si="22"/>
        <v xml:space="preserve"> </v>
      </c>
      <c r="AT59" s="306"/>
      <c r="AU59" s="82" t="str">
        <f t="shared" si="40"/>
        <v xml:space="preserve"> </v>
      </c>
      <c r="AV59" s="89" t="str">
        <f t="shared" si="41"/>
        <v xml:space="preserve"> </v>
      </c>
      <c r="AW59" s="83" t="str">
        <f t="shared" si="23"/>
        <v xml:space="preserve"> </v>
      </c>
      <c r="AX59" s="306"/>
      <c r="AY59" s="218" t="str">
        <f t="shared" si="42"/>
        <v xml:space="preserve"> </v>
      </c>
      <c r="AZ59" s="219" t="str">
        <f t="shared" si="43"/>
        <v xml:space="preserve"> </v>
      </c>
      <c r="BA59" s="220" t="str">
        <f t="shared" si="24"/>
        <v xml:space="preserve"> </v>
      </c>
      <c r="BB59" s="306"/>
      <c r="BC59" s="27"/>
      <c r="BE59" s="98" t="str">
        <f t="shared" si="44"/>
        <v xml:space="preserve"> </v>
      </c>
      <c r="BF59" s="98" t="str">
        <f t="shared" si="44"/>
        <v xml:space="preserve"> </v>
      </c>
      <c r="BG59" s="98" t="str">
        <f t="shared" si="44"/>
        <v xml:space="preserve"> </v>
      </c>
      <c r="BI59" s="98" t="str">
        <f t="shared" si="45"/>
        <v xml:space="preserve"> </v>
      </c>
      <c r="BJ59" s="98" t="str">
        <f t="shared" si="45"/>
        <v xml:space="preserve"> </v>
      </c>
      <c r="BK59" s="98" t="str">
        <f t="shared" si="45"/>
        <v xml:space="preserve"> </v>
      </c>
      <c r="BM59" s="22"/>
      <c r="BU59" s="28"/>
    </row>
    <row r="60" spans="1:73" s="26" customFormat="1" ht="24.95" customHeight="1" x14ac:dyDescent="0.25">
      <c r="A60" s="24"/>
      <c r="B60" s="301"/>
      <c r="C60" s="788"/>
      <c r="D60" s="789"/>
      <c r="E60" s="789"/>
      <c r="F60" s="790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180"/>
      <c r="T60" s="307" t="str">
        <f t="shared" si="27"/>
        <v xml:space="preserve"> </v>
      </c>
      <c r="U60" s="307" t="str">
        <f t="shared" si="28"/>
        <v xml:space="preserve"> </v>
      </c>
      <c r="V60" s="307" t="str">
        <f t="shared" si="29"/>
        <v xml:space="preserve"> </v>
      </c>
      <c r="W60" s="307" t="str">
        <f t="shared" si="30"/>
        <v xml:space="preserve"> </v>
      </c>
      <c r="X60" s="307" t="str">
        <f t="shared" si="31"/>
        <v xml:space="preserve"> </v>
      </c>
      <c r="Y60" s="307" t="str">
        <f t="shared" si="32"/>
        <v xml:space="preserve"> </v>
      </c>
      <c r="Z60" s="96" t="str">
        <f t="shared" si="33"/>
        <v xml:space="preserve"> </v>
      </c>
      <c r="AA60" s="309"/>
      <c r="AB60" s="309"/>
      <c r="AC60" s="309"/>
      <c r="AD60" s="309"/>
      <c r="AE60" s="309"/>
      <c r="AF60" s="21"/>
      <c r="AG60" s="24"/>
      <c r="AH60" s="96" t="str">
        <f t="shared" si="19"/>
        <v xml:space="preserve"> </v>
      </c>
      <c r="AI60" s="69" t="str">
        <f t="shared" si="34"/>
        <v xml:space="preserve"> </v>
      </c>
      <c r="AJ60" s="85" t="str">
        <f t="shared" si="35"/>
        <v xml:space="preserve"> </v>
      </c>
      <c r="AK60" s="70" t="str">
        <f t="shared" si="20"/>
        <v xml:space="preserve"> </v>
      </c>
      <c r="AL60" s="304"/>
      <c r="AM60" s="78" t="str">
        <f t="shared" si="36"/>
        <v xml:space="preserve"> </v>
      </c>
      <c r="AN60" s="87" t="str">
        <f t="shared" si="37"/>
        <v xml:space="preserve"> </v>
      </c>
      <c r="AO60" s="79" t="str">
        <f t="shared" si="21"/>
        <v xml:space="preserve"> </v>
      </c>
      <c r="AP60" s="305"/>
      <c r="AQ60" s="80" t="str">
        <f t="shared" si="38"/>
        <v xml:space="preserve"> </v>
      </c>
      <c r="AR60" s="88" t="str">
        <f t="shared" si="39"/>
        <v xml:space="preserve"> </v>
      </c>
      <c r="AS60" s="81" t="str">
        <f t="shared" si="22"/>
        <v xml:space="preserve"> </v>
      </c>
      <c r="AT60" s="306"/>
      <c r="AU60" s="82" t="str">
        <f t="shared" si="40"/>
        <v xml:space="preserve"> </v>
      </c>
      <c r="AV60" s="89" t="str">
        <f t="shared" si="41"/>
        <v xml:space="preserve"> </v>
      </c>
      <c r="AW60" s="83" t="str">
        <f t="shared" si="23"/>
        <v xml:space="preserve"> </v>
      </c>
      <c r="AX60" s="306"/>
      <c r="AY60" s="218" t="str">
        <f t="shared" si="42"/>
        <v xml:space="preserve"> </v>
      </c>
      <c r="AZ60" s="219" t="str">
        <f t="shared" si="43"/>
        <v xml:space="preserve"> </v>
      </c>
      <c r="BA60" s="220" t="str">
        <f t="shared" si="24"/>
        <v xml:space="preserve"> </v>
      </c>
      <c r="BB60" s="306"/>
      <c r="BC60" s="27"/>
      <c r="BE60" s="98" t="str">
        <f t="shared" si="44"/>
        <v xml:space="preserve"> </v>
      </c>
      <c r="BF60" s="98" t="str">
        <f t="shared" si="44"/>
        <v xml:space="preserve"> </v>
      </c>
      <c r="BG60" s="98" t="str">
        <f t="shared" si="44"/>
        <v xml:space="preserve"> </v>
      </c>
      <c r="BI60" s="98" t="str">
        <f t="shared" si="45"/>
        <v xml:space="preserve"> </v>
      </c>
      <c r="BJ60" s="98" t="str">
        <f t="shared" si="45"/>
        <v xml:space="preserve"> </v>
      </c>
      <c r="BK60" s="98" t="str">
        <f t="shared" si="45"/>
        <v xml:space="preserve"> </v>
      </c>
      <c r="BM60" s="22"/>
      <c r="BU60" s="28"/>
    </row>
    <row r="61" spans="1:73" s="26" customFormat="1" ht="24.95" customHeight="1" x14ac:dyDescent="0.25">
      <c r="A61" s="24"/>
      <c r="B61" s="301"/>
      <c r="C61" s="788"/>
      <c r="D61" s="789"/>
      <c r="E61" s="789"/>
      <c r="F61" s="790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180"/>
      <c r="T61" s="307" t="str">
        <f t="shared" si="27"/>
        <v xml:space="preserve"> </v>
      </c>
      <c r="U61" s="307" t="str">
        <f t="shared" si="28"/>
        <v xml:space="preserve"> </v>
      </c>
      <c r="V61" s="307" t="str">
        <f t="shared" si="29"/>
        <v xml:space="preserve"> </v>
      </c>
      <c r="W61" s="307" t="str">
        <f t="shared" si="30"/>
        <v xml:space="preserve"> </v>
      </c>
      <c r="X61" s="307" t="str">
        <f t="shared" si="31"/>
        <v xml:space="preserve"> </v>
      </c>
      <c r="Y61" s="307" t="str">
        <f t="shared" si="32"/>
        <v xml:space="preserve"> </v>
      </c>
      <c r="Z61" s="96" t="str">
        <f t="shared" si="33"/>
        <v xml:space="preserve"> </v>
      </c>
      <c r="AA61" s="309"/>
      <c r="AB61" s="309"/>
      <c r="AC61" s="309"/>
      <c r="AD61" s="309"/>
      <c r="AE61" s="309"/>
      <c r="AF61" s="21"/>
      <c r="AG61" s="24"/>
      <c r="AH61" s="96" t="str">
        <f t="shared" si="19"/>
        <v xml:space="preserve"> </v>
      </c>
      <c r="AI61" s="69" t="str">
        <f t="shared" si="34"/>
        <v xml:space="preserve"> </v>
      </c>
      <c r="AJ61" s="85" t="str">
        <f t="shared" si="35"/>
        <v xml:space="preserve"> </v>
      </c>
      <c r="AK61" s="70" t="str">
        <f t="shared" si="20"/>
        <v xml:space="preserve"> </v>
      </c>
      <c r="AL61" s="304"/>
      <c r="AM61" s="78" t="str">
        <f t="shared" si="36"/>
        <v xml:space="preserve"> </v>
      </c>
      <c r="AN61" s="87" t="str">
        <f t="shared" si="37"/>
        <v xml:space="preserve"> </v>
      </c>
      <c r="AO61" s="79" t="str">
        <f t="shared" si="21"/>
        <v xml:space="preserve"> </v>
      </c>
      <c r="AP61" s="305"/>
      <c r="AQ61" s="80" t="str">
        <f t="shared" si="38"/>
        <v xml:space="preserve"> </v>
      </c>
      <c r="AR61" s="88" t="str">
        <f t="shared" si="39"/>
        <v xml:space="preserve"> </v>
      </c>
      <c r="AS61" s="81" t="str">
        <f t="shared" si="22"/>
        <v xml:space="preserve"> </v>
      </c>
      <c r="AT61" s="306"/>
      <c r="AU61" s="82" t="str">
        <f t="shared" si="40"/>
        <v xml:space="preserve"> </v>
      </c>
      <c r="AV61" s="89" t="str">
        <f t="shared" si="41"/>
        <v xml:space="preserve"> </v>
      </c>
      <c r="AW61" s="83" t="str">
        <f t="shared" si="23"/>
        <v xml:space="preserve"> </v>
      </c>
      <c r="AX61" s="306"/>
      <c r="AY61" s="218" t="str">
        <f t="shared" si="42"/>
        <v xml:space="preserve"> </v>
      </c>
      <c r="AZ61" s="219" t="str">
        <f t="shared" si="43"/>
        <v xml:space="preserve"> </v>
      </c>
      <c r="BA61" s="220" t="str">
        <f t="shared" si="24"/>
        <v xml:space="preserve"> </v>
      </c>
      <c r="BB61" s="306"/>
      <c r="BC61" s="27"/>
      <c r="BE61" s="98" t="str">
        <f t="shared" si="44"/>
        <v xml:space="preserve"> </v>
      </c>
      <c r="BF61" s="98" t="str">
        <f t="shared" si="44"/>
        <v xml:space="preserve"> </v>
      </c>
      <c r="BG61" s="98" t="str">
        <f t="shared" si="44"/>
        <v xml:space="preserve"> </v>
      </c>
      <c r="BI61" s="98" t="str">
        <f t="shared" si="45"/>
        <v xml:space="preserve"> </v>
      </c>
      <c r="BJ61" s="98" t="str">
        <f t="shared" si="45"/>
        <v xml:space="preserve"> </v>
      </c>
      <c r="BK61" s="98" t="str">
        <f t="shared" si="45"/>
        <v xml:space="preserve"> </v>
      </c>
      <c r="BM61" s="22"/>
      <c r="BU61" s="28"/>
    </row>
    <row r="62" spans="1:73" s="26" customFormat="1" ht="24.95" customHeight="1" x14ac:dyDescent="0.25">
      <c r="A62" s="24"/>
      <c r="B62" s="301"/>
      <c r="C62" s="788"/>
      <c r="D62" s="789"/>
      <c r="E62" s="789"/>
      <c r="F62" s="790"/>
      <c r="G62" s="309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180"/>
      <c r="T62" s="307" t="str">
        <f t="shared" si="27"/>
        <v xml:space="preserve"> </v>
      </c>
      <c r="U62" s="307" t="str">
        <f t="shared" si="28"/>
        <v xml:space="preserve"> </v>
      </c>
      <c r="V62" s="307" t="str">
        <f t="shared" si="29"/>
        <v xml:space="preserve"> </v>
      </c>
      <c r="W62" s="307" t="str">
        <f t="shared" si="30"/>
        <v xml:space="preserve"> </v>
      </c>
      <c r="X62" s="307" t="str">
        <f t="shared" si="31"/>
        <v xml:space="preserve"> </v>
      </c>
      <c r="Y62" s="307" t="str">
        <f t="shared" si="32"/>
        <v xml:space="preserve"> </v>
      </c>
      <c r="Z62" s="96" t="str">
        <f t="shared" si="33"/>
        <v xml:space="preserve"> </v>
      </c>
      <c r="AA62" s="309"/>
      <c r="AB62" s="309"/>
      <c r="AC62" s="309"/>
      <c r="AD62" s="309"/>
      <c r="AE62" s="309"/>
      <c r="AF62" s="21"/>
      <c r="AG62" s="24"/>
      <c r="AH62" s="96" t="str">
        <f t="shared" si="19"/>
        <v xml:space="preserve"> </v>
      </c>
      <c r="AI62" s="69" t="str">
        <f t="shared" si="34"/>
        <v xml:space="preserve"> </v>
      </c>
      <c r="AJ62" s="85" t="str">
        <f t="shared" si="35"/>
        <v xml:space="preserve"> </v>
      </c>
      <c r="AK62" s="70" t="str">
        <f t="shared" si="20"/>
        <v xml:space="preserve"> </v>
      </c>
      <c r="AL62" s="304"/>
      <c r="AM62" s="78" t="str">
        <f t="shared" si="36"/>
        <v xml:space="preserve"> </v>
      </c>
      <c r="AN62" s="87" t="str">
        <f t="shared" si="37"/>
        <v xml:space="preserve"> </v>
      </c>
      <c r="AO62" s="79" t="str">
        <f t="shared" si="21"/>
        <v xml:space="preserve"> </v>
      </c>
      <c r="AP62" s="305"/>
      <c r="AQ62" s="80" t="str">
        <f t="shared" si="38"/>
        <v xml:space="preserve"> </v>
      </c>
      <c r="AR62" s="88" t="str">
        <f t="shared" si="39"/>
        <v xml:space="preserve"> </v>
      </c>
      <c r="AS62" s="81" t="str">
        <f t="shared" si="22"/>
        <v xml:space="preserve"> </v>
      </c>
      <c r="AT62" s="306"/>
      <c r="AU62" s="82" t="str">
        <f t="shared" si="40"/>
        <v xml:space="preserve"> </v>
      </c>
      <c r="AV62" s="89" t="str">
        <f t="shared" si="41"/>
        <v xml:space="preserve"> </v>
      </c>
      <c r="AW62" s="83" t="str">
        <f t="shared" si="23"/>
        <v xml:space="preserve"> </v>
      </c>
      <c r="AX62" s="306"/>
      <c r="AY62" s="218" t="str">
        <f t="shared" si="42"/>
        <v xml:space="preserve"> </v>
      </c>
      <c r="AZ62" s="219" t="str">
        <f t="shared" si="43"/>
        <v xml:space="preserve"> </v>
      </c>
      <c r="BA62" s="220" t="str">
        <f t="shared" si="24"/>
        <v xml:space="preserve"> </v>
      </c>
      <c r="BB62" s="306"/>
      <c r="BC62" s="27"/>
      <c r="BE62" s="98" t="str">
        <f t="shared" si="44"/>
        <v xml:space="preserve"> </v>
      </c>
      <c r="BF62" s="98" t="str">
        <f t="shared" si="44"/>
        <v xml:space="preserve"> </v>
      </c>
      <c r="BG62" s="98" t="str">
        <f t="shared" si="44"/>
        <v xml:space="preserve"> </v>
      </c>
      <c r="BI62" s="98" t="str">
        <f t="shared" si="45"/>
        <v xml:space="preserve"> </v>
      </c>
      <c r="BJ62" s="98" t="str">
        <f t="shared" si="45"/>
        <v xml:space="preserve"> </v>
      </c>
      <c r="BK62" s="98" t="str">
        <f t="shared" si="45"/>
        <v xml:space="preserve"> </v>
      </c>
      <c r="BM62" s="22"/>
      <c r="BU62" s="28"/>
    </row>
    <row r="63" spans="1:73" s="26" customFormat="1" ht="24.95" customHeight="1" x14ac:dyDescent="0.25">
      <c r="A63" s="24"/>
      <c r="B63" s="301"/>
      <c r="C63" s="788"/>
      <c r="D63" s="789"/>
      <c r="E63" s="789"/>
      <c r="F63" s="790"/>
      <c r="G63" s="309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180"/>
      <c r="T63" s="307" t="str">
        <f t="shared" si="27"/>
        <v xml:space="preserve"> </v>
      </c>
      <c r="U63" s="307" t="str">
        <f t="shared" si="28"/>
        <v xml:space="preserve"> </v>
      </c>
      <c r="V63" s="307" t="str">
        <f t="shared" si="29"/>
        <v xml:space="preserve"> </v>
      </c>
      <c r="W63" s="307" t="str">
        <f t="shared" si="30"/>
        <v xml:space="preserve"> </v>
      </c>
      <c r="X63" s="307" t="str">
        <f t="shared" si="31"/>
        <v xml:space="preserve"> </v>
      </c>
      <c r="Y63" s="307" t="str">
        <f t="shared" si="32"/>
        <v xml:space="preserve"> </v>
      </c>
      <c r="Z63" s="96" t="str">
        <f t="shared" si="33"/>
        <v xml:space="preserve"> </v>
      </c>
      <c r="AA63" s="309"/>
      <c r="AB63" s="309"/>
      <c r="AC63" s="309"/>
      <c r="AD63" s="309"/>
      <c r="AE63" s="309"/>
      <c r="AF63" s="21"/>
      <c r="AG63" s="24"/>
      <c r="AH63" s="96" t="str">
        <f t="shared" si="19"/>
        <v xml:space="preserve"> </v>
      </c>
      <c r="AI63" s="69" t="str">
        <f t="shared" si="34"/>
        <v xml:space="preserve"> </v>
      </c>
      <c r="AJ63" s="85" t="str">
        <f t="shared" si="35"/>
        <v xml:space="preserve"> </v>
      </c>
      <c r="AK63" s="70" t="str">
        <f t="shared" si="20"/>
        <v xml:space="preserve"> </v>
      </c>
      <c r="AL63" s="304"/>
      <c r="AM63" s="78" t="str">
        <f t="shared" si="36"/>
        <v xml:space="preserve"> </v>
      </c>
      <c r="AN63" s="87" t="str">
        <f t="shared" si="37"/>
        <v xml:space="preserve"> </v>
      </c>
      <c r="AO63" s="79" t="str">
        <f t="shared" si="21"/>
        <v xml:space="preserve"> </v>
      </c>
      <c r="AP63" s="305"/>
      <c r="AQ63" s="80" t="str">
        <f t="shared" si="38"/>
        <v xml:space="preserve"> </v>
      </c>
      <c r="AR63" s="88" t="str">
        <f t="shared" si="39"/>
        <v xml:space="preserve"> </v>
      </c>
      <c r="AS63" s="81" t="str">
        <f t="shared" si="22"/>
        <v xml:space="preserve"> </v>
      </c>
      <c r="AT63" s="306"/>
      <c r="AU63" s="82" t="str">
        <f t="shared" si="40"/>
        <v xml:space="preserve"> </v>
      </c>
      <c r="AV63" s="89" t="str">
        <f t="shared" si="41"/>
        <v xml:space="preserve"> </v>
      </c>
      <c r="AW63" s="83" t="str">
        <f t="shared" si="23"/>
        <v xml:space="preserve"> </v>
      </c>
      <c r="AX63" s="306"/>
      <c r="AY63" s="218" t="str">
        <f t="shared" si="42"/>
        <v xml:space="preserve"> </v>
      </c>
      <c r="AZ63" s="219" t="str">
        <f t="shared" si="43"/>
        <v xml:space="preserve"> </v>
      </c>
      <c r="BA63" s="220" t="str">
        <f t="shared" si="24"/>
        <v xml:space="preserve"> </v>
      </c>
      <c r="BB63" s="306"/>
      <c r="BC63" s="27"/>
      <c r="BE63" s="98" t="str">
        <f t="shared" si="44"/>
        <v xml:space="preserve"> </v>
      </c>
      <c r="BF63" s="98" t="str">
        <f t="shared" si="44"/>
        <v xml:space="preserve"> </v>
      </c>
      <c r="BG63" s="98" t="str">
        <f t="shared" si="44"/>
        <v xml:space="preserve"> </v>
      </c>
      <c r="BI63" s="98" t="str">
        <f t="shared" si="45"/>
        <v xml:space="preserve"> </v>
      </c>
      <c r="BJ63" s="98" t="str">
        <f t="shared" si="45"/>
        <v xml:space="preserve"> </v>
      </c>
      <c r="BK63" s="98" t="str">
        <f t="shared" si="45"/>
        <v xml:space="preserve"> </v>
      </c>
      <c r="BM63" s="22"/>
      <c r="BU63" s="28"/>
    </row>
    <row r="64" spans="1:73" s="26" customFormat="1" ht="24.95" customHeight="1" x14ac:dyDescent="0.25">
      <c r="A64" s="24"/>
      <c r="B64" s="301"/>
      <c r="C64" s="788"/>
      <c r="D64" s="789"/>
      <c r="E64" s="789"/>
      <c r="F64" s="790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180"/>
      <c r="T64" s="307" t="str">
        <f t="shared" si="27"/>
        <v xml:space="preserve"> </v>
      </c>
      <c r="U64" s="307" t="str">
        <f t="shared" si="28"/>
        <v xml:space="preserve"> </v>
      </c>
      <c r="V64" s="307" t="str">
        <f t="shared" si="29"/>
        <v xml:space="preserve"> </v>
      </c>
      <c r="W64" s="307" t="str">
        <f t="shared" si="30"/>
        <v xml:space="preserve"> </v>
      </c>
      <c r="X64" s="307" t="str">
        <f t="shared" si="31"/>
        <v xml:space="preserve"> </v>
      </c>
      <c r="Y64" s="307" t="str">
        <f t="shared" si="32"/>
        <v xml:space="preserve"> </v>
      </c>
      <c r="Z64" s="96" t="str">
        <f t="shared" si="33"/>
        <v xml:space="preserve"> </v>
      </c>
      <c r="AA64" s="309"/>
      <c r="AB64" s="309"/>
      <c r="AC64" s="309"/>
      <c r="AD64" s="309"/>
      <c r="AE64" s="309"/>
      <c r="AF64" s="21"/>
      <c r="AG64" s="24"/>
      <c r="AH64" s="96" t="str">
        <f t="shared" si="19"/>
        <v xml:space="preserve"> </v>
      </c>
      <c r="AI64" s="69" t="str">
        <f t="shared" si="34"/>
        <v xml:space="preserve"> </v>
      </c>
      <c r="AJ64" s="85" t="str">
        <f t="shared" si="35"/>
        <v xml:space="preserve"> </v>
      </c>
      <c r="AK64" s="70" t="str">
        <f t="shared" si="20"/>
        <v xml:space="preserve"> </v>
      </c>
      <c r="AL64" s="304"/>
      <c r="AM64" s="78" t="str">
        <f t="shared" si="36"/>
        <v xml:space="preserve"> </v>
      </c>
      <c r="AN64" s="87" t="str">
        <f t="shared" si="37"/>
        <v xml:space="preserve"> </v>
      </c>
      <c r="AO64" s="79" t="str">
        <f t="shared" si="21"/>
        <v xml:space="preserve"> </v>
      </c>
      <c r="AP64" s="305"/>
      <c r="AQ64" s="80" t="str">
        <f t="shared" si="38"/>
        <v xml:space="preserve"> </v>
      </c>
      <c r="AR64" s="88" t="str">
        <f t="shared" si="39"/>
        <v xml:space="preserve"> </v>
      </c>
      <c r="AS64" s="81" t="str">
        <f t="shared" si="22"/>
        <v xml:space="preserve"> </v>
      </c>
      <c r="AT64" s="306"/>
      <c r="AU64" s="82" t="str">
        <f t="shared" si="40"/>
        <v xml:space="preserve"> </v>
      </c>
      <c r="AV64" s="89" t="str">
        <f t="shared" si="41"/>
        <v xml:space="preserve"> </v>
      </c>
      <c r="AW64" s="83" t="str">
        <f t="shared" si="23"/>
        <v xml:space="preserve"> </v>
      </c>
      <c r="AX64" s="306"/>
      <c r="AY64" s="218" t="str">
        <f t="shared" si="42"/>
        <v xml:space="preserve"> </v>
      </c>
      <c r="AZ64" s="219" t="str">
        <f t="shared" si="43"/>
        <v xml:space="preserve"> </v>
      </c>
      <c r="BA64" s="220" t="str">
        <f t="shared" si="24"/>
        <v xml:space="preserve"> </v>
      </c>
      <c r="BB64" s="306"/>
      <c r="BC64" s="27"/>
      <c r="BE64" s="98" t="str">
        <f t="shared" si="44"/>
        <v xml:space="preserve"> </v>
      </c>
      <c r="BF64" s="98" t="str">
        <f t="shared" si="44"/>
        <v xml:space="preserve"> </v>
      </c>
      <c r="BG64" s="98" t="str">
        <f t="shared" si="44"/>
        <v xml:space="preserve"> </v>
      </c>
      <c r="BI64" s="98" t="str">
        <f t="shared" si="45"/>
        <v xml:space="preserve"> </v>
      </c>
      <c r="BJ64" s="98" t="str">
        <f t="shared" si="45"/>
        <v xml:space="preserve"> </v>
      </c>
      <c r="BK64" s="98" t="str">
        <f t="shared" si="45"/>
        <v xml:space="preserve"> </v>
      </c>
      <c r="BM64" s="22"/>
      <c r="BU64" s="28"/>
    </row>
    <row r="65" spans="1:73" s="26" customFormat="1" ht="24.95" customHeight="1" x14ac:dyDescent="0.25">
      <c r="A65" s="24"/>
      <c r="B65" s="301"/>
      <c r="C65" s="788"/>
      <c r="D65" s="789"/>
      <c r="E65" s="789"/>
      <c r="F65" s="790"/>
      <c r="G65" s="309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180"/>
      <c r="T65" s="307" t="str">
        <f t="shared" si="27"/>
        <v xml:space="preserve"> </v>
      </c>
      <c r="U65" s="307" t="str">
        <f t="shared" si="28"/>
        <v xml:space="preserve"> </v>
      </c>
      <c r="V65" s="307" t="str">
        <f t="shared" si="29"/>
        <v xml:space="preserve"> </v>
      </c>
      <c r="W65" s="307" t="str">
        <f t="shared" si="30"/>
        <v xml:space="preserve"> </v>
      </c>
      <c r="X65" s="307" t="str">
        <f t="shared" si="31"/>
        <v xml:space="preserve"> </v>
      </c>
      <c r="Y65" s="307" t="str">
        <f t="shared" si="32"/>
        <v xml:space="preserve"> </v>
      </c>
      <c r="Z65" s="96" t="str">
        <f t="shared" si="33"/>
        <v xml:space="preserve"> </v>
      </c>
      <c r="AA65" s="309"/>
      <c r="AB65" s="309"/>
      <c r="AC65" s="309"/>
      <c r="AD65" s="309"/>
      <c r="AE65" s="309"/>
      <c r="AF65" s="21"/>
      <c r="AG65" s="24"/>
      <c r="AH65" s="96" t="str">
        <f t="shared" si="19"/>
        <v xml:space="preserve"> </v>
      </c>
      <c r="AI65" s="69" t="str">
        <f t="shared" si="34"/>
        <v xml:space="preserve"> </v>
      </c>
      <c r="AJ65" s="85" t="str">
        <f t="shared" si="35"/>
        <v xml:space="preserve"> </v>
      </c>
      <c r="AK65" s="70" t="str">
        <f t="shared" si="20"/>
        <v xml:space="preserve"> </v>
      </c>
      <c r="AL65" s="304"/>
      <c r="AM65" s="78" t="str">
        <f t="shared" si="36"/>
        <v xml:space="preserve"> </v>
      </c>
      <c r="AN65" s="87" t="str">
        <f t="shared" si="37"/>
        <v xml:space="preserve"> </v>
      </c>
      <c r="AO65" s="79" t="str">
        <f t="shared" si="21"/>
        <v xml:space="preserve"> </v>
      </c>
      <c r="AP65" s="305"/>
      <c r="AQ65" s="80" t="str">
        <f t="shared" si="38"/>
        <v xml:space="preserve"> </v>
      </c>
      <c r="AR65" s="88" t="str">
        <f t="shared" si="39"/>
        <v xml:space="preserve"> </v>
      </c>
      <c r="AS65" s="81" t="str">
        <f t="shared" si="22"/>
        <v xml:space="preserve"> </v>
      </c>
      <c r="AT65" s="306"/>
      <c r="AU65" s="82" t="str">
        <f t="shared" si="40"/>
        <v xml:space="preserve"> </v>
      </c>
      <c r="AV65" s="89" t="str">
        <f t="shared" si="41"/>
        <v xml:space="preserve"> </v>
      </c>
      <c r="AW65" s="83" t="str">
        <f t="shared" si="23"/>
        <v xml:space="preserve"> </v>
      </c>
      <c r="AX65" s="306"/>
      <c r="AY65" s="218" t="str">
        <f t="shared" si="42"/>
        <v xml:space="preserve"> </v>
      </c>
      <c r="AZ65" s="219" t="str">
        <f t="shared" si="43"/>
        <v xml:space="preserve"> </v>
      </c>
      <c r="BA65" s="220" t="str">
        <f t="shared" si="24"/>
        <v xml:space="preserve"> </v>
      </c>
      <c r="BB65" s="306"/>
      <c r="BC65" s="27"/>
      <c r="BE65" s="98" t="str">
        <f t="shared" si="44"/>
        <v xml:space="preserve"> </v>
      </c>
      <c r="BF65" s="98" t="str">
        <f t="shared" si="44"/>
        <v xml:space="preserve"> </v>
      </c>
      <c r="BG65" s="98" t="str">
        <f t="shared" si="44"/>
        <v xml:space="preserve"> </v>
      </c>
      <c r="BI65" s="98" t="str">
        <f t="shared" si="45"/>
        <v xml:space="preserve"> </v>
      </c>
      <c r="BJ65" s="98" t="str">
        <f t="shared" si="45"/>
        <v xml:space="preserve"> </v>
      </c>
      <c r="BK65" s="98" t="str">
        <f t="shared" si="45"/>
        <v xml:space="preserve"> </v>
      </c>
      <c r="BM65" s="22"/>
      <c r="BU65" s="28"/>
    </row>
    <row r="66" spans="1:73" s="26" customFormat="1" ht="24.95" customHeight="1" x14ac:dyDescent="0.25">
      <c r="A66" s="24"/>
      <c r="B66" s="301"/>
      <c r="C66" s="788"/>
      <c r="D66" s="789"/>
      <c r="E66" s="789"/>
      <c r="F66" s="790"/>
      <c r="G66" s="309"/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180"/>
      <c r="T66" s="307" t="str">
        <f t="shared" si="27"/>
        <v xml:space="preserve"> </v>
      </c>
      <c r="U66" s="307" t="str">
        <f t="shared" si="28"/>
        <v xml:space="preserve"> </v>
      </c>
      <c r="V66" s="307" t="str">
        <f t="shared" si="29"/>
        <v xml:space="preserve"> </v>
      </c>
      <c r="W66" s="307" t="str">
        <f t="shared" si="30"/>
        <v xml:space="preserve"> </v>
      </c>
      <c r="X66" s="307" t="str">
        <f t="shared" si="31"/>
        <v xml:space="preserve"> </v>
      </c>
      <c r="Y66" s="307" t="str">
        <f t="shared" si="32"/>
        <v xml:space="preserve"> </v>
      </c>
      <c r="Z66" s="96" t="str">
        <f t="shared" si="33"/>
        <v xml:space="preserve"> </v>
      </c>
      <c r="AA66" s="309"/>
      <c r="AB66" s="309"/>
      <c r="AC66" s="309"/>
      <c r="AD66" s="309"/>
      <c r="AE66" s="309"/>
      <c r="AF66" s="21"/>
      <c r="AG66" s="24"/>
      <c r="AH66" s="96" t="str">
        <f t="shared" si="19"/>
        <v xml:space="preserve"> </v>
      </c>
      <c r="AI66" s="69" t="str">
        <f t="shared" si="34"/>
        <v xml:space="preserve"> </v>
      </c>
      <c r="AJ66" s="85" t="str">
        <f t="shared" si="35"/>
        <v xml:space="preserve"> </v>
      </c>
      <c r="AK66" s="70" t="str">
        <f t="shared" si="20"/>
        <v xml:space="preserve"> </v>
      </c>
      <c r="AL66" s="304"/>
      <c r="AM66" s="78" t="str">
        <f t="shared" si="36"/>
        <v xml:space="preserve"> </v>
      </c>
      <c r="AN66" s="87" t="str">
        <f t="shared" si="37"/>
        <v xml:space="preserve"> </v>
      </c>
      <c r="AO66" s="79" t="str">
        <f t="shared" si="21"/>
        <v xml:space="preserve"> </v>
      </c>
      <c r="AP66" s="305"/>
      <c r="AQ66" s="80" t="str">
        <f t="shared" si="38"/>
        <v xml:space="preserve"> </v>
      </c>
      <c r="AR66" s="88" t="str">
        <f t="shared" si="39"/>
        <v xml:space="preserve"> </v>
      </c>
      <c r="AS66" s="81" t="str">
        <f t="shared" si="22"/>
        <v xml:space="preserve"> </v>
      </c>
      <c r="AT66" s="306"/>
      <c r="AU66" s="82" t="str">
        <f t="shared" si="40"/>
        <v xml:space="preserve"> </v>
      </c>
      <c r="AV66" s="89" t="str">
        <f t="shared" si="41"/>
        <v xml:space="preserve"> </v>
      </c>
      <c r="AW66" s="83" t="str">
        <f t="shared" si="23"/>
        <v xml:space="preserve"> </v>
      </c>
      <c r="AX66" s="306"/>
      <c r="AY66" s="218" t="str">
        <f t="shared" si="42"/>
        <v xml:space="preserve"> </v>
      </c>
      <c r="AZ66" s="219" t="str">
        <f t="shared" si="43"/>
        <v xml:space="preserve"> </v>
      </c>
      <c r="BA66" s="220" t="str">
        <f t="shared" si="24"/>
        <v xml:space="preserve"> </v>
      </c>
      <c r="BB66" s="306"/>
      <c r="BC66" s="27"/>
      <c r="BE66" s="98" t="str">
        <f t="shared" si="44"/>
        <v xml:space="preserve"> </v>
      </c>
      <c r="BF66" s="98" t="str">
        <f t="shared" si="44"/>
        <v xml:space="preserve"> </v>
      </c>
      <c r="BG66" s="98" t="str">
        <f t="shared" si="44"/>
        <v xml:space="preserve"> </v>
      </c>
      <c r="BI66" s="98" t="str">
        <f t="shared" si="45"/>
        <v xml:space="preserve"> </v>
      </c>
      <c r="BJ66" s="98" t="str">
        <f t="shared" si="45"/>
        <v xml:space="preserve"> </v>
      </c>
      <c r="BK66" s="98" t="str">
        <f t="shared" si="45"/>
        <v xml:space="preserve"> </v>
      </c>
      <c r="BM66" s="22"/>
      <c r="BU66" s="28"/>
    </row>
    <row r="67" spans="1:73" s="26" customFormat="1" ht="24.95" customHeight="1" x14ac:dyDescent="0.25">
      <c r="A67" s="24"/>
      <c r="B67" s="301"/>
      <c r="C67" s="788"/>
      <c r="D67" s="789"/>
      <c r="E67" s="789"/>
      <c r="F67" s="790"/>
      <c r="G67" s="309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180"/>
      <c r="T67" s="307" t="str">
        <f t="shared" si="27"/>
        <v xml:space="preserve"> </v>
      </c>
      <c r="U67" s="307" t="str">
        <f t="shared" si="28"/>
        <v xml:space="preserve"> </v>
      </c>
      <c r="V67" s="307" t="str">
        <f t="shared" si="29"/>
        <v xml:space="preserve"> </v>
      </c>
      <c r="W67" s="307" t="str">
        <f t="shared" si="30"/>
        <v xml:space="preserve"> </v>
      </c>
      <c r="X67" s="307" t="str">
        <f t="shared" si="31"/>
        <v xml:space="preserve"> </v>
      </c>
      <c r="Y67" s="307" t="str">
        <f t="shared" si="32"/>
        <v xml:space="preserve"> </v>
      </c>
      <c r="Z67" s="96" t="str">
        <f t="shared" si="33"/>
        <v xml:space="preserve"> </v>
      </c>
      <c r="AA67" s="309"/>
      <c r="AB67" s="309"/>
      <c r="AC67" s="309"/>
      <c r="AD67" s="309"/>
      <c r="AE67" s="309"/>
      <c r="AF67" s="21"/>
      <c r="AG67" s="24"/>
      <c r="AH67" s="96" t="str">
        <f t="shared" si="19"/>
        <v xml:space="preserve"> </v>
      </c>
      <c r="AI67" s="69" t="str">
        <f t="shared" si="34"/>
        <v xml:space="preserve"> </v>
      </c>
      <c r="AJ67" s="85" t="str">
        <f t="shared" si="35"/>
        <v xml:space="preserve"> </v>
      </c>
      <c r="AK67" s="70" t="str">
        <f t="shared" si="20"/>
        <v xml:space="preserve"> </v>
      </c>
      <c r="AL67" s="304"/>
      <c r="AM67" s="78" t="str">
        <f t="shared" si="36"/>
        <v xml:space="preserve"> </v>
      </c>
      <c r="AN67" s="87" t="str">
        <f t="shared" si="37"/>
        <v xml:space="preserve"> </v>
      </c>
      <c r="AO67" s="79" t="str">
        <f t="shared" si="21"/>
        <v xml:space="preserve"> </v>
      </c>
      <c r="AP67" s="305"/>
      <c r="AQ67" s="80" t="str">
        <f t="shared" si="38"/>
        <v xml:space="preserve"> </v>
      </c>
      <c r="AR67" s="88" t="str">
        <f t="shared" si="39"/>
        <v xml:space="preserve"> </v>
      </c>
      <c r="AS67" s="81" t="str">
        <f t="shared" si="22"/>
        <v xml:space="preserve"> </v>
      </c>
      <c r="AT67" s="306"/>
      <c r="AU67" s="82" t="str">
        <f t="shared" si="40"/>
        <v xml:space="preserve"> </v>
      </c>
      <c r="AV67" s="89" t="str">
        <f t="shared" si="41"/>
        <v xml:space="preserve"> </v>
      </c>
      <c r="AW67" s="83" t="str">
        <f t="shared" si="23"/>
        <v xml:space="preserve"> </v>
      </c>
      <c r="AX67" s="306"/>
      <c r="AY67" s="218" t="str">
        <f t="shared" si="42"/>
        <v xml:space="preserve"> </v>
      </c>
      <c r="AZ67" s="219" t="str">
        <f t="shared" si="43"/>
        <v xml:space="preserve"> </v>
      </c>
      <c r="BA67" s="220" t="str">
        <f t="shared" si="24"/>
        <v xml:space="preserve"> </v>
      </c>
      <c r="BB67" s="306"/>
      <c r="BC67" s="27"/>
      <c r="BE67" s="98" t="str">
        <f t="shared" si="44"/>
        <v xml:space="preserve"> </v>
      </c>
      <c r="BF67" s="98" t="str">
        <f t="shared" si="44"/>
        <v xml:space="preserve"> </v>
      </c>
      <c r="BG67" s="98" t="str">
        <f t="shared" si="44"/>
        <v xml:space="preserve"> </v>
      </c>
      <c r="BI67" s="98" t="str">
        <f t="shared" si="45"/>
        <v xml:space="preserve"> </v>
      </c>
      <c r="BJ67" s="98" t="str">
        <f t="shared" si="45"/>
        <v xml:space="preserve"> </v>
      </c>
      <c r="BK67" s="98" t="str">
        <f t="shared" si="45"/>
        <v xml:space="preserve"> </v>
      </c>
      <c r="BM67" s="22"/>
      <c r="BU67" s="28"/>
    </row>
    <row r="68" spans="1:73" s="26" customFormat="1" ht="24.95" customHeight="1" x14ac:dyDescent="0.25">
      <c r="A68" s="24"/>
      <c r="B68" s="301"/>
      <c r="C68" s="788"/>
      <c r="D68" s="789"/>
      <c r="E68" s="789"/>
      <c r="F68" s="790"/>
      <c r="G68" s="309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180"/>
      <c r="T68" s="307" t="str">
        <f t="shared" si="27"/>
        <v xml:space="preserve"> </v>
      </c>
      <c r="U68" s="307" t="str">
        <f t="shared" si="28"/>
        <v xml:space="preserve"> </v>
      </c>
      <c r="V68" s="307" t="str">
        <f t="shared" si="29"/>
        <v xml:space="preserve"> </v>
      </c>
      <c r="W68" s="307" t="str">
        <f t="shared" si="30"/>
        <v xml:space="preserve"> </v>
      </c>
      <c r="X68" s="307" t="str">
        <f t="shared" si="31"/>
        <v xml:space="preserve"> </v>
      </c>
      <c r="Y68" s="307" t="str">
        <f t="shared" si="32"/>
        <v xml:space="preserve"> </v>
      </c>
      <c r="Z68" s="96" t="str">
        <f t="shared" si="33"/>
        <v xml:space="preserve"> </v>
      </c>
      <c r="AA68" s="309"/>
      <c r="AB68" s="309"/>
      <c r="AC68" s="309"/>
      <c r="AD68" s="309"/>
      <c r="AE68" s="309"/>
      <c r="AF68" s="21"/>
      <c r="AG68" s="24"/>
      <c r="AH68" s="96" t="str">
        <f t="shared" si="19"/>
        <v xml:space="preserve"> </v>
      </c>
      <c r="AI68" s="69" t="str">
        <f t="shared" si="34"/>
        <v xml:space="preserve"> </v>
      </c>
      <c r="AJ68" s="85" t="str">
        <f t="shared" si="35"/>
        <v xml:space="preserve"> </v>
      </c>
      <c r="AK68" s="70" t="str">
        <f t="shared" si="20"/>
        <v xml:space="preserve"> </v>
      </c>
      <c r="AL68" s="304"/>
      <c r="AM68" s="78" t="str">
        <f t="shared" si="36"/>
        <v xml:space="preserve"> </v>
      </c>
      <c r="AN68" s="87" t="str">
        <f t="shared" si="37"/>
        <v xml:space="preserve"> </v>
      </c>
      <c r="AO68" s="79" t="str">
        <f t="shared" si="21"/>
        <v xml:space="preserve"> </v>
      </c>
      <c r="AP68" s="305"/>
      <c r="AQ68" s="80" t="str">
        <f t="shared" si="38"/>
        <v xml:space="preserve"> </v>
      </c>
      <c r="AR68" s="88" t="str">
        <f t="shared" si="39"/>
        <v xml:space="preserve"> </v>
      </c>
      <c r="AS68" s="81" t="str">
        <f t="shared" si="22"/>
        <v xml:space="preserve"> </v>
      </c>
      <c r="AT68" s="306"/>
      <c r="AU68" s="82" t="str">
        <f t="shared" si="40"/>
        <v xml:space="preserve"> </v>
      </c>
      <c r="AV68" s="89" t="str">
        <f t="shared" si="41"/>
        <v xml:space="preserve"> </v>
      </c>
      <c r="AW68" s="83" t="str">
        <f t="shared" si="23"/>
        <v xml:space="preserve"> </v>
      </c>
      <c r="AX68" s="306"/>
      <c r="AY68" s="218" t="str">
        <f t="shared" si="42"/>
        <v xml:space="preserve"> </v>
      </c>
      <c r="AZ68" s="219" t="str">
        <f t="shared" si="43"/>
        <v xml:space="preserve"> </v>
      </c>
      <c r="BA68" s="220" t="str">
        <f t="shared" si="24"/>
        <v xml:space="preserve"> </v>
      </c>
      <c r="BB68" s="306"/>
      <c r="BC68" s="27"/>
      <c r="BE68" s="98" t="str">
        <f t="shared" si="44"/>
        <v xml:space="preserve"> </v>
      </c>
      <c r="BF68" s="98" t="str">
        <f t="shared" si="44"/>
        <v xml:space="preserve"> </v>
      </c>
      <c r="BG68" s="98" t="str">
        <f t="shared" si="44"/>
        <v xml:space="preserve"> </v>
      </c>
      <c r="BI68" s="98" t="str">
        <f t="shared" si="45"/>
        <v xml:space="preserve"> </v>
      </c>
      <c r="BJ68" s="98" t="str">
        <f t="shared" si="45"/>
        <v xml:space="preserve"> </v>
      </c>
      <c r="BK68" s="98" t="str">
        <f t="shared" si="45"/>
        <v xml:space="preserve"> </v>
      </c>
      <c r="BM68" s="22"/>
      <c r="BU68" s="28"/>
    </row>
    <row r="69" spans="1:73" s="26" customFormat="1" ht="24.95" customHeight="1" x14ac:dyDescent="0.25">
      <c r="A69" s="24"/>
      <c r="B69" s="301"/>
      <c r="C69" s="788"/>
      <c r="D69" s="789"/>
      <c r="E69" s="789"/>
      <c r="F69" s="790"/>
      <c r="G69" s="309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180"/>
      <c r="T69" s="307" t="str">
        <f t="shared" si="27"/>
        <v xml:space="preserve"> </v>
      </c>
      <c r="U69" s="307" t="str">
        <f t="shared" si="28"/>
        <v xml:space="preserve"> </v>
      </c>
      <c r="V69" s="307" t="str">
        <f t="shared" si="29"/>
        <v xml:space="preserve"> </v>
      </c>
      <c r="W69" s="307" t="str">
        <f t="shared" si="30"/>
        <v xml:space="preserve"> </v>
      </c>
      <c r="X69" s="307" t="str">
        <f t="shared" si="31"/>
        <v xml:space="preserve"> </v>
      </c>
      <c r="Y69" s="307" t="str">
        <f t="shared" si="32"/>
        <v xml:space="preserve"> </v>
      </c>
      <c r="Z69" s="96" t="str">
        <f t="shared" si="33"/>
        <v xml:space="preserve"> </v>
      </c>
      <c r="AA69" s="309"/>
      <c r="AB69" s="309"/>
      <c r="AC69" s="309"/>
      <c r="AD69" s="309"/>
      <c r="AE69" s="309"/>
      <c r="AF69" s="21"/>
      <c r="AG69" s="24"/>
      <c r="AH69" s="96" t="str">
        <f t="shared" si="19"/>
        <v xml:space="preserve"> </v>
      </c>
      <c r="AI69" s="69" t="str">
        <f t="shared" si="34"/>
        <v xml:space="preserve"> </v>
      </c>
      <c r="AJ69" s="85" t="str">
        <f t="shared" si="35"/>
        <v xml:space="preserve"> </v>
      </c>
      <c r="AK69" s="70" t="str">
        <f t="shared" si="20"/>
        <v xml:space="preserve"> </v>
      </c>
      <c r="AL69" s="304"/>
      <c r="AM69" s="78" t="str">
        <f t="shared" si="36"/>
        <v xml:space="preserve"> </v>
      </c>
      <c r="AN69" s="87" t="str">
        <f t="shared" si="37"/>
        <v xml:space="preserve"> </v>
      </c>
      <c r="AO69" s="79" t="str">
        <f t="shared" si="21"/>
        <v xml:space="preserve"> </v>
      </c>
      <c r="AP69" s="305"/>
      <c r="AQ69" s="80" t="str">
        <f t="shared" si="38"/>
        <v xml:space="preserve"> </v>
      </c>
      <c r="AR69" s="88" t="str">
        <f t="shared" si="39"/>
        <v xml:space="preserve"> </v>
      </c>
      <c r="AS69" s="81" t="str">
        <f t="shared" si="22"/>
        <v xml:space="preserve"> </v>
      </c>
      <c r="AT69" s="306"/>
      <c r="AU69" s="82" t="str">
        <f t="shared" si="40"/>
        <v xml:space="preserve"> </v>
      </c>
      <c r="AV69" s="89" t="str">
        <f t="shared" si="41"/>
        <v xml:space="preserve"> </v>
      </c>
      <c r="AW69" s="83" t="str">
        <f t="shared" si="23"/>
        <v xml:space="preserve"> </v>
      </c>
      <c r="AX69" s="306"/>
      <c r="AY69" s="218" t="str">
        <f t="shared" si="42"/>
        <v xml:space="preserve"> </v>
      </c>
      <c r="AZ69" s="219" t="str">
        <f t="shared" si="43"/>
        <v xml:space="preserve"> </v>
      </c>
      <c r="BA69" s="220" t="str">
        <f t="shared" si="24"/>
        <v xml:space="preserve"> </v>
      </c>
      <c r="BB69" s="306"/>
      <c r="BC69" s="27"/>
      <c r="BE69" s="98" t="str">
        <f t="shared" si="44"/>
        <v xml:space="preserve"> </v>
      </c>
      <c r="BF69" s="98" t="str">
        <f t="shared" si="44"/>
        <v xml:space="preserve"> </v>
      </c>
      <c r="BG69" s="98" t="str">
        <f t="shared" si="44"/>
        <v xml:space="preserve"> </v>
      </c>
      <c r="BI69" s="98" t="str">
        <f t="shared" si="45"/>
        <v xml:space="preserve"> </v>
      </c>
      <c r="BJ69" s="98" t="str">
        <f t="shared" si="45"/>
        <v xml:space="preserve"> </v>
      </c>
      <c r="BK69" s="98" t="str">
        <f t="shared" si="45"/>
        <v xml:space="preserve"> </v>
      </c>
      <c r="BM69" s="22"/>
      <c r="BU69" s="28"/>
    </row>
    <row r="70" spans="1:73" s="26" customFormat="1" ht="24.95" customHeight="1" x14ac:dyDescent="0.25">
      <c r="A70" s="24"/>
      <c r="B70" s="301"/>
      <c r="C70" s="788"/>
      <c r="D70" s="789"/>
      <c r="E70" s="789"/>
      <c r="F70" s="790"/>
      <c r="G70" s="309"/>
      <c r="H70" s="309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180"/>
      <c r="T70" s="307" t="str">
        <f t="shared" si="27"/>
        <v xml:space="preserve"> </v>
      </c>
      <c r="U70" s="307" t="str">
        <f t="shared" si="28"/>
        <v xml:space="preserve"> </v>
      </c>
      <c r="V70" s="307" t="str">
        <f t="shared" si="29"/>
        <v xml:space="preserve"> </v>
      </c>
      <c r="W70" s="307" t="str">
        <f t="shared" si="30"/>
        <v xml:space="preserve"> </v>
      </c>
      <c r="X70" s="307" t="str">
        <f t="shared" si="31"/>
        <v xml:space="preserve"> </v>
      </c>
      <c r="Y70" s="307" t="str">
        <f t="shared" si="32"/>
        <v xml:space="preserve"> </v>
      </c>
      <c r="Z70" s="96" t="str">
        <f t="shared" si="33"/>
        <v xml:space="preserve"> </v>
      </c>
      <c r="AA70" s="309"/>
      <c r="AB70" s="309"/>
      <c r="AC70" s="309"/>
      <c r="AD70" s="309"/>
      <c r="AE70" s="309"/>
      <c r="AF70" s="21"/>
      <c r="AG70" s="24"/>
      <c r="AH70" s="96" t="str">
        <f t="shared" si="19"/>
        <v xml:space="preserve"> </v>
      </c>
      <c r="AI70" s="69" t="str">
        <f t="shared" si="34"/>
        <v xml:space="preserve"> </v>
      </c>
      <c r="AJ70" s="85" t="str">
        <f t="shared" si="35"/>
        <v xml:space="preserve"> </v>
      </c>
      <c r="AK70" s="70" t="str">
        <f t="shared" si="20"/>
        <v xml:space="preserve"> </v>
      </c>
      <c r="AL70" s="304"/>
      <c r="AM70" s="78" t="str">
        <f t="shared" si="36"/>
        <v xml:space="preserve"> </v>
      </c>
      <c r="AN70" s="87" t="str">
        <f t="shared" si="37"/>
        <v xml:space="preserve"> </v>
      </c>
      <c r="AO70" s="79" t="str">
        <f t="shared" si="21"/>
        <v xml:space="preserve"> </v>
      </c>
      <c r="AP70" s="305"/>
      <c r="AQ70" s="80" t="str">
        <f t="shared" si="38"/>
        <v xml:space="preserve"> </v>
      </c>
      <c r="AR70" s="88" t="str">
        <f t="shared" si="39"/>
        <v xml:space="preserve"> </v>
      </c>
      <c r="AS70" s="81" t="str">
        <f t="shared" si="22"/>
        <v xml:space="preserve"> </v>
      </c>
      <c r="AT70" s="306"/>
      <c r="AU70" s="82" t="str">
        <f t="shared" si="40"/>
        <v xml:space="preserve"> </v>
      </c>
      <c r="AV70" s="89" t="str">
        <f t="shared" si="41"/>
        <v xml:space="preserve"> </v>
      </c>
      <c r="AW70" s="83" t="str">
        <f t="shared" si="23"/>
        <v xml:space="preserve"> </v>
      </c>
      <c r="AX70" s="306"/>
      <c r="AY70" s="218" t="str">
        <f t="shared" si="42"/>
        <v xml:space="preserve"> </v>
      </c>
      <c r="AZ70" s="219" t="str">
        <f t="shared" si="43"/>
        <v xml:space="preserve"> </v>
      </c>
      <c r="BA70" s="220" t="str">
        <f t="shared" si="24"/>
        <v xml:space="preserve"> </v>
      </c>
      <c r="BB70" s="306"/>
      <c r="BC70" s="27"/>
      <c r="BE70" s="98" t="str">
        <f t="shared" si="44"/>
        <v xml:space="preserve"> </v>
      </c>
      <c r="BF70" s="98" t="str">
        <f t="shared" si="44"/>
        <v xml:space="preserve"> </v>
      </c>
      <c r="BG70" s="98" t="str">
        <f t="shared" si="44"/>
        <v xml:space="preserve"> </v>
      </c>
      <c r="BI70" s="98" t="str">
        <f t="shared" si="45"/>
        <v xml:space="preserve"> </v>
      </c>
      <c r="BJ70" s="98" t="str">
        <f t="shared" si="45"/>
        <v xml:space="preserve"> </v>
      </c>
      <c r="BK70" s="98" t="str">
        <f t="shared" si="45"/>
        <v xml:space="preserve"> </v>
      </c>
      <c r="BM70" s="22"/>
      <c r="BU70" s="28"/>
    </row>
    <row r="71" spans="1:73" s="26" customFormat="1" ht="24.95" customHeight="1" x14ac:dyDescent="0.25">
      <c r="A71" s="24"/>
      <c r="B71" s="301"/>
      <c r="C71" s="788"/>
      <c r="D71" s="789"/>
      <c r="E71" s="789"/>
      <c r="F71" s="790"/>
      <c r="G71" s="309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180"/>
      <c r="T71" s="307" t="str">
        <f t="shared" si="27"/>
        <v xml:space="preserve"> </v>
      </c>
      <c r="U71" s="307" t="str">
        <f t="shared" si="28"/>
        <v xml:space="preserve"> </v>
      </c>
      <c r="V71" s="307" t="str">
        <f t="shared" si="29"/>
        <v xml:space="preserve"> </v>
      </c>
      <c r="W71" s="307" t="str">
        <f t="shared" si="30"/>
        <v xml:space="preserve"> </v>
      </c>
      <c r="X71" s="307" t="str">
        <f t="shared" si="31"/>
        <v xml:space="preserve"> </v>
      </c>
      <c r="Y71" s="307" t="str">
        <f t="shared" si="32"/>
        <v xml:space="preserve"> </v>
      </c>
      <c r="Z71" s="96" t="str">
        <f t="shared" si="33"/>
        <v xml:space="preserve"> </v>
      </c>
      <c r="AA71" s="309"/>
      <c r="AB71" s="309"/>
      <c r="AC71" s="309"/>
      <c r="AD71" s="309"/>
      <c r="AE71" s="309"/>
      <c r="AF71" s="21"/>
      <c r="AG71" s="24"/>
      <c r="AH71" s="96" t="str">
        <f t="shared" si="19"/>
        <v xml:space="preserve"> </v>
      </c>
      <c r="AI71" s="69" t="str">
        <f t="shared" si="34"/>
        <v xml:space="preserve"> </v>
      </c>
      <c r="AJ71" s="85" t="str">
        <f t="shared" si="35"/>
        <v xml:space="preserve"> </v>
      </c>
      <c r="AK71" s="70" t="str">
        <f t="shared" si="20"/>
        <v xml:space="preserve"> </v>
      </c>
      <c r="AL71" s="304"/>
      <c r="AM71" s="78" t="str">
        <f t="shared" si="36"/>
        <v xml:space="preserve"> </v>
      </c>
      <c r="AN71" s="87" t="str">
        <f t="shared" si="37"/>
        <v xml:space="preserve"> </v>
      </c>
      <c r="AO71" s="79" t="str">
        <f t="shared" si="21"/>
        <v xml:space="preserve"> </v>
      </c>
      <c r="AP71" s="305"/>
      <c r="AQ71" s="80" t="str">
        <f t="shared" si="38"/>
        <v xml:space="preserve"> </v>
      </c>
      <c r="AR71" s="88" t="str">
        <f t="shared" si="39"/>
        <v xml:space="preserve"> </v>
      </c>
      <c r="AS71" s="81" t="str">
        <f t="shared" si="22"/>
        <v xml:space="preserve"> </v>
      </c>
      <c r="AT71" s="306"/>
      <c r="AU71" s="82" t="str">
        <f t="shared" si="40"/>
        <v xml:space="preserve"> </v>
      </c>
      <c r="AV71" s="89" t="str">
        <f t="shared" si="41"/>
        <v xml:space="preserve"> </v>
      </c>
      <c r="AW71" s="83" t="str">
        <f t="shared" si="23"/>
        <v xml:space="preserve"> </v>
      </c>
      <c r="AX71" s="306"/>
      <c r="AY71" s="218" t="str">
        <f t="shared" si="42"/>
        <v xml:space="preserve"> </v>
      </c>
      <c r="AZ71" s="219" t="str">
        <f t="shared" si="43"/>
        <v xml:space="preserve"> </v>
      </c>
      <c r="BA71" s="220" t="str">
        <f t="shared" si="24"/>
        <v xml:space="preserve"> </v>
      </c>
      <c r="BB71" s="306"/>
      <c r="BC71" s="27"/>
      <c r="BE71" s="98" t="str">
        <f t="shared" si="44"/>
        <v xml:space="preserve"> </v>
      </c>
      <c r="BF71" s="98" t="str">
        <f t="shared" si="44"/>
        <v xml:space="preserve"> </v>
      </c>
      <c r="BG71" s="98" t="str">
        <f t="shared" si="44"/>
        <v xml:space="preserve"> </v>
      </c>
      <c r="BI71" s="98" t="str">
        <f t="shared" si="45"/>
        <v xml:space="preserve"> </v>
      </c>
      <c r="BJ71" s="98" t="str">
        <f t="shared" si="45"/>
        <v xml:space="preserve"> </v>
      </c>
      <c r="BK71" s="98" t="str">
        <f t="shared" si="45"/>
        <v xml:space="preserve"> </v>
      </c>
      <c r="BM71" s="22"/>
      <c r="BU71" s="28"/>
    </row>
    <row r="72" spans="1:73" s="26" customFormat="1" ht="24.95" customHeight="1" x14ac:dyDescent="0.25">
      <c r="A72" s="24"/>
      <c r="B72" s="301"/>
      <c r="C72" s="788"/>
      <c r="D72" s="789"/>
      <c r="E72" s="789"/>
      <c r="F72" s="790"/>
      <c r="G72" s="309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180"/>
      <c r="T72" s="307" t="str">
        <f t="shared" si="27"/>
        <v xml:space="preserve"> </v>
      </c>
      <c r="U72" s="307" t="str">
        <f t="shared" si="28"/>
        <v xml:space="preserve"> </v>
      </c>
      <c r="V72" s="307" t="str">
        <f t="shared" si="29"/>
        <v xml:space="preserve"> </v>
      </c>
      <c r="W72" s="307" t="str">
        <f t="shared" si="30"/>
        <v xml:space="preserve"> </v>
      </c>
      <c r="X72" s="307" t="str">
        <f t="shared" si="31"/>
        <v xml:space="preserve"> </v>
      </c>
      <c r="Y72" s="307" t="str">
        <f t="shared" si="32"/>
        <v xml:space="preserve"> </v>
      </c>
      <c r="Z72" s="96" t="str">
        <f t="shared" si="33"/>
        <v xml:space="preserve"> </v>
      </c>
      <c r="AA72" s="309"/>
      <c r="AB72" s="309"/>
      <c r="AC72" s="309"/>
      <c r="AD72" s="309"/>
      <c r="AE72" s="309"/>
      <c r="AF72" s="21"/>
      <c r="AG72" s="24"/>
      <c r="AH72" s="96" t="str">
        <f t="shared" si="19"/>
        <v xml:space="preserve"> </v>
      </c>
      <c r="AI72" s="69" t="str">
        <f t="shared" si="34"/>
        <v xml:space="preserve"> </v>
      </c>
      <c r="AJ72" s="85" t="str">
        <f t="shared" si="35"/>
        <v xml:space="preserve"> </v>
      </c>
      <c r="AK72" s="70" t="str">
        <f t="shared" si="20"/>
        <v xml:space="preserve"> </v>
      </c>
      <c r="AL72" s="304"/>
      <c r="AM72" s="78" t="str">
        <f t="shared" si="36"/>
        <v xml:space="preserve"> </v>
      </c>
      <c r="AN72" s="87" t="str">
        <f t="shared" si="37"/>
        <v xml:space="preserve"> </v>
      </c>
      <c r="AO72" s="79" t="str">
        <f t="shared" si="21"/>
        <v xml:space="preserve"> </v>
      </c>
      <c r="AP72" s="305"/>
      <c r="AQ72" s="80" t="str">
        <f t="shared" si="38"/>
        <v xml:space="preserve"> </v>
      </c>
      <c r="AR72" s="88" t="str">
        <f t="shared" si="39"/>
        <v xml:space="preserve"> </v>
      </c>
      <c r="AS72" s="81" t="str">
        <f t="shared" si="22"/>
        <v xml:space="preserve"> </v>
      </c>
      <c r="AT72" s="306"/>
      <c r="AU72" s="82" t="str">
        <f t="shared" si="40"/>
        <v xml:space="preserve"> </v>
      </c>
      <c r="AV72" s="89" t="str">
        <f t="shared" si="41"/>
        <v xml:space="preserve"> </v>
      </c>
      <c r="AW72" s="83" t="str">
        <f t="shared" si="23"/>
        <v xml:space="preserve"> </v>
      </c>
      <c r="AX72" s="306"/>
      <c r="AY72" s="218" t="str">
        <f t="shared" si="42"/>
        <v xml:space="preserve"> </v>
      </c>
      <c r="AZ72" s="219" t="str">
        <f t="shared" si="43"/>
        <v xml:space="preserve"> </v>
      </c>
      <c r="BA72" s="220" t="str">
        <f t="shared" si="24"/>
        <v xml:space="preserve"> </v>
      </c>
      <c r="BB72" s="306"/>
      <c r="BC72" s="27"/>
      <c r="BE72" s="98" t="str">
        <f t="shared" si="44"/>
        <v xml:space="preserve"> </v>
      </c>
      <c r="BF72" s="98" t="str">
        <f t="shared" si="44"/>
        <v xml:space="preserve"> </v>
      </c>
      <c r="BG72" s="98" t="str">
        <f t="shared" si="44"/>
        <v xml:space="preserve"> </v>
      </c>
      <c r="BI72" s="98" t="str">
        <f t="shared" si="45"/>
        <v xml:space="preserve"> </v>
      </c>
      <c r="BJ72" s="98" t="str">
        <f t="shared" si="45"/>
        <v xml:space="preserve"> </v>
      </c>
      <c r="BK72" s="98" t="str">
        <f t="shared" si="45"/>
        <v xml:space="preserve"> </v>
      </c>
      <c r="BM72" s="22"/>
      <c r="BU72" s="28"/>
    </row>
    <row r="73" spans="1:73" s="26" customFormat="1" ht="24.95" customHeight="1" x14ac:dyDescent="0.25">
      <c r="A73" s="24"/>
      <c r="B73" s="301"/>
      <c r="C73" s="788"/>
      <c r="D73" s="789"/>
      <c r="E73" s="789"/>
      <c r="F73" s="790"/>
      <c r="G73" s="309"/>
      <c r="H73" s="309"/>
      <c r="I73" s="309"/>
      <c r="J73" s="309"/>
      <c r="K73" s="309"/>
      <c r="L73" s="309"/>
      <c r="M73" s="309"/>
      <c r="N73" s="309"/>
      <c r="O73" s="309"/>
      <c r="P73" s="309"/>
      <c r="Q73" s="309"/>
      <c r="R73" s="309"/>
      <c r="S73" s="180"/>
      <c r="T73" s="307" t="str">
        <f t="shared" si="27"/>
        <v xml:space="preserve"> </v>
      </c>
      <c r="U73" s="307" t="str">
        <f t="shared" si="28"/>
        <v xml:space="preserve"> </v>
      </c>
      <c r="V73" s="307" t="str">
        <f t="shared" si="29"/>
        <v xml:space="preserve"> </v>
      </c>
      <c r="W73" s="307" t="str">
        <f t="shared" si="30"/>
        <v xml:space="preserve"> </v>
      </c>
      <c r="X73" s="307" t="str">
        <f t="shared" si="31"/>
        <v xml:space="preserve"> </v>
      </c>
      <c r="Y73" s="307" t="str">
        <f t="shared" si="32"/>
        <v xml:space="preserve"> </v>
      </c>
      <c r="Z73" s="96" t="str">
        <f t="shared" si="33"/>
        <v xml:space="preserve"> </v>
      </c>
      <c r="AA73" s="309"/>
      <c r="AB73" s="309"/>
      <c r="AC73" s="309"/>
      <c r="AD73" s="309"/>
      <c r="AE73" s="309"/>
      <c r="AF73" s="21"/>
      <c r="AG73" s="24"/>
      <c r="AH73" s="96" t="str">
        <f t="shared" si="19"/>
        <v xml:space="preserve"> </v>
      </c>
      <c r="AI73" s="69" t="str">
        <f t="shared" si="34"/>
        <v xml:space="preserve"> </v>
      </c>
      <c r="AJ73" s="85" t="str">
        <f t="shared" si="35"/>
        <v xml:space="preserve"> </v>
      </c>
      <c r="AK73" s="70" t="str">
        <f t="shared" si="20"/>
        <v xml:space="preserve"> </v>
      </c>
      <c r="AL73" s="304"/>
      <c r="AM73" s="78" t="str">
        <f t="shared" si="36"/>
        <v xml:space="preserve"> </v>
      </c>
      <c r="AN73" s="87" t="str">
        <f t="shared" si="37"/>
        <v xml:space="preserve"> </v>
      </c>
      <c r="AO73" s="79" t="str">
        <f t="shared" si="21"/>
        <v xml:space="preserve"> </v>
      </c>
      <c r="AP73" s="305"/>
      <c r="AQ73" s="80" t="str">
        <f t="shared" si="38"/>
        <v xml:space="preserve"> </v>
      </c>
      <c r="AR73" s="88" t="str">
        <f t="shared" si="39"/>
        <v xml:space="preserve"> </v>
      </c>
      <c r="AS73" s="81" t="str">
        <f t="shared" si="22"/>
        <v xml:space="preserve"> </v>
      </c>
      <c r="AT73" s="306"/>
      <c r="AU73" s="82" t="str">
        <f t="shared" si="40"/>
        <v xml:space="preserve"> </v>
      </c>
      <c r="AV73" s="89" t="str">
        <f t="shared" si="41"/>
        <v xml:space="preserve"> </v>
      </c>
      <c r="AW73" s="83" t="str">
        <f t="shared" si="23"/>
        <v xml:space="preserve"> </v>
      </c>
      <c r="AX73" s="306"/>
      <c r="AY73" s="218" t="str">
        <f t="shared" si="42"/>
        <v xml:space="preserve"> </v>
      </c>
      <c r="AZ73" s="219" t="str">
        <f t="shared" si="43"/>
        <v xml:space="preserve"> </v>
      </c>
      <c r="BA73" s="220" t="str">
        <f t="shared" si="24"/>
        <v xml:space="preserve"> </v>
      </c>
      <c r="BB73" s="306"/>
      <c r="BC73" s="27"/>
      <c r="BE73" s="98" t="str">
        <f t="shared" ref="BE73:BG92" si="46">IF($B73=BE$12,(SUM($G73:$R73))," ")</f>
        <v xml:space="preserve"> </v>
      </c>
      <c r="BF73" s="98" t="str">
        <f t="shared" si="46"/>
        <v xml:space="preserve"> </v>
      </c>
      <c r="BG73" s="98" t="str">
        <f t="shared" si="46"/>
        <v xml:space="preserve"> </v>
      </c>
      <c r="BI73" s="98" t="str">
        <f t="shared" ref="BI73:BK92" si="47">IF($B73=BI$12,(SUM($T73:$AE73))," ")</f>
        <v xml:space="preserve"> </v>
      </c>
      <c r="BJ73" s="98" t="str">
        <f t="shared" si="47"/>
        <v xml:space="preserve"> </v>
      </c>
      <c r="BK73" s="98" t="str">
        <f t="shared" si="47"/>
        <v xml:space="preserve"> </v>
      </c>
      <c r="BM73" s="22"/>
      <c r="BU73" s="28"/>
    </row>
    <row r="74" spans="1:73" s="26" customFormat="1" ht="24.95" customHeight="1" x14ac:dyDescent="0.25">
      <c r="A74" s="24"/>
      <c r="B74" s="301"/>
      <c r="C74" s="788"/>
      <c r="D74" s="789"/>
      <c r="E74" s="789"/>
      <c r="F74" s="790"/>
      <c r="G74" s="309"/>
      <c r="H74" s="309"/>
      <c r="I74" s="309"/>
      <c r="J74" s="309"/>
      <c r="K74" s="309"/>
      <c r="L74" s="309"/>
      <c r="M74" s="309"/>
      <c r="N74" s="309"/>
      <c r="O74" s="309"/>
      <c r="P74" s="309"/>
      <c r="Q74" s="309"/>
      <c r="R74" s="309"/>
      <c r="S74" s="180"/>
      <c r="T74" s="307" t="str">
        <f t="shared" si="27"/>
        <v xml:space="preserve"> </v>
      </c>
      <c r="U74" s="307" t="str">
        <f t="shared" si="28"/>
        <v xml:space="preserve"> </v>
      </c>
      <c r="V74" s="307" t="str">
        <f t="shared" si="29"/>
        <v xml:space="preserve"> </v>
      </c>
      <c r="W74" s="307" t="str">
        <f t="shared" si="30"/>
        <v xml:space="preserve"> </v>
      </c>
      <c r="X74" s="307" t="str">
        <f t="shared" si="31"/>
        <v xml:space="preserve"> </v>
      </c>
      <c r="Y74" s="307" t="str">
        <f t="shared" si="32"/>
        <v xml:space="preserve"> </v>
      </c>
      <c r="Z74" s="96" t="str">
        <f t="shared" si="33"/>
        <v xml:space="preserve"> </v>
      </c>
      <c r="AA74" s="309"/>
      <c r="AB74" s="309"/>
      <c r="AC74" s="309"/>
      <c r="AD74" s="309"/>
      <c r="AE74" s="309"/>
      <c r="AF74" s="21"/>
      <c r="AG74" s="24"/>
      <c r="AH74" s="96" t="str">
        <f t="shared" si="19"/>
        <v xml:space="preserve"> </v>
      </c>
      <c r="AI74" s="69" t="str">
        <f t="shared" si="34"/>
        <v xml:space="preserve"> </v>
      </c>
      <c r="AJ74" s="85" t="str">
        <f t="shared" si="35"/>
        <v xml:space="preserve"> </v>
      </c>
      <c r="AK74" s="70" t="str">
        <f t="shared" si="20"/>
        <v xml:space="preserve"> </v>
      </c>
      <c r="AL74" s="304"/>
      <c r="AM74" s="78" t="str">
        <f t="shared" si="36"/>
        <v xml:space="preserve"> </v>
      </c>
      <c r="AN74" s="87" t="str">
        <f t="shared" si="37"/>
        <v xml:space="preserve"> </v>
      </c>
      <c r="AO74" s="79" t="str">
        <f t="shared" si="21"/>
        <v xml:space="preserve"> </v>
      </c>
      <c r="AP74" s="305"/>
      <c r="AQ74" s="80" t="str">
        <f t="shared" si="38"/>
        <v xml:space="preserve"> </v>
      </c>
      <c r="AR74" s="88" t="str">
        <f t="shared" si="39"/>
        <v xml:space="preserve"> </v>
      </c>
      <c r="AS74" s="81" t="str">
        <f t="shared" si="22"/>
        <v xml:space="preserve"> </v>
      </c>
      <c r="AT74" s="306"/>
      <c r="AU74" s="82" t="str">
        <f t="shared" si="40"/>
        <v xml:space="preserve"> </v>
      </c>
      <c r="AV74" s="89" t="str">
        <f t="shared" si="41"/>
        <v xml:space="preserve"> </v>
      </c>
      <c r="AW74" s="83" t="str">
        <f t="shared" si="23"/>
        <v xml:space="preserve"> </v>
      </c>
      <c r="AX74" s="306"/>
      <c r="AY74" s="218" t="str">
        <f t="shared" si="42"/>
        <v xml:space="preserve"> </v>
      </c>
      <c r="AZ74" s="219" t="str">
        <f t="shared" si="43"/>
        <v xml:space="preserve"> </v>
      </c>
      <c r="BA74" s="220" t="str">
        <f t="shared" si="24"/>
        <v xml:space="preserve"> </v>
      </c>
      <c r="BB74" s="306"/>
      <c r="BC74" s="27"/>
      <c r="BE74" s="98" t="str">
        <f t="shared" si="46"/>
        <v xml:space="preserve"> </v>
      </c>
      <c r="BF74" s="98" t="str">
        <f t="shared" si="46"/>
        <v xml:space="preserve"> </v>
      </c>
      <c r="BG74" s="98" t="str">
        <f t="shared" si="46"/>
        <v xml:space="preserve"> </v>
      </c>
      <c r="BI74" s="98" t="str">
        <f t="shared" si="47"/>
        <v xml:space="preserve"> </v>
      </c>
      <c r="BJ74" s="98" t="str">
        <f t="shared" si="47"/>
        <v xml:space="preserve"> </v>
      </c>
      <c r="BK74" s="98" t="str">
        <f t="shared" si="47"/>
        <v xml:space="preserve"> </v>
      </c>
      <c r="BM74" s="22"/>
      <c r="BU74" s="28"/>
    </row>
    <row r="75" spans="1:73" s="26" customFormat="1" ht="24.95" customHeight="1" x14ac:dyDescent="0.25">
      <c r="A75" s="24"/>
      <c r="B75" s="301"/>
      <c r="C75" s="788"/>
      <c r="D75" s="789"/>
      <c r="E75" s="789"/>
      <c r="F75" s="790"/>
      <c r="G75" s="309"/>
      <c r="H75" s="309"/>
      <c r="I75" s="309"/>
      <c r="J75" s="309"/>
      <c r="K75" s="309"/>
      <c r="L75" s="309"/>
      <c r="M75" s="309"/>
      <c r="N75" s="309"/>
      <c r="O75" s="309"/>
      <c r="P75" s="309"/>
      <c r="Q75" s="309"/>
      <c r="R75" s="309"/>
      <c r="S75" s="180"/>
      <c r="T75" s="307" t="str">
        <f t="shared" si="27"/>
        <v xml:space="preserve"> </v>
      </c>
      <c r="U75" s="307" t="str">
        <f t="shared" si="28"/>
        <v xml:space="preserve"> </v>
      </c>
      <c r="V75" s="307" t="str">
        <f t="shared" si="29"/>
        <v xml:space="preserve"> </v>
      </c>
      <c r="W75" s="307" t="str">
        <f t="shared" si="30"/>
        <v xml:space="preserve"> </v>
      </c>
      <c r="X75" s="307" t="str">
        <f t="shared" si="31"/>
        <v xml:space="preserve"> </v>
      </c>
      <c r="Y75" s="307" t="str">
        <f t="shared" si="32"/>
        <v xml:space="preserve"> </v>
      </c>
      <c r="Z75" s="96" t="str">
        <f t="shared" si="33"/>
        <v xml:space="preserve"> </v>
      </c>
      <c r="AA75" s="309"/>
      <c r="AB75" s="309"/>
      <c r="AC75" s="309"/>
      <c r="AD75" s="309"/>
      <c r="AE75" s="309"/>
      <c r="AF75" s="21"/>
      <c r="AG75" s="24"/>
      <c r="AH75" s="96" t="str">
        <f t="shared" si="19"/>
        <v xml:space="preserve"> </v>
      </c>
      <c r="AI75" s="69" t="str">
        <f t="shared" si="34"/>
        <v xml:space="preserve"> </v>
      </c>
      <c r="AJ75" s="85" t="str">
        <f t="shared" si="35"/>
        <v xml:space="preserve"> </v>
      </c>
      <c r="AK75" s="70" t="str">
        <f t="shared" si="20"/>
        <v xml:space="preserve"> </v>
      </c>
      <c r="AL75" s="304"/>
      <c r="AM75" s="78" t="str">
        <f t="shared" si="36"/>
        <v xml:space="preserve"> </v>
      </c>
      <c r="AN75" s="87" t="str">
        <f t="shared" si="37"/>
        <v xml:space="preserve"> </v>
      </c>
      <c r="AO75" s="79" t="str">
        <f t="shared" si="21"/>
        <v xml:space="preserve"> </v>
      </c>
      <c r="AP75" s="305"/>
      <c r="AQ75" s="80" t="str">
        <f t="shared" si="38"/>
        <v xml:space="preserve"> </v>
      </c>
      <c r="AR75" s="88" t="str">
        <f t="shared" si="39"/>
        <v xml:space="preserve"> </v>
      </c>
      <c r="AS75" s="81" t="str">
        <f t="shared" si="22"/>
        <v xml:space="preserve"> </v>
      </c>
      <c r="AT75" s="306"/>
      <c r="AU75" s="82" t="str">
        <f t="shared" si="40"/>
        <v xml:space="preserve"> </v>
      </c>
      <c r="AV75" s="89" t="str">
        <f t="shared" si="41"/>
        <v xml:space="preserve"> </v>
      </c>
      <c r="AW75" s="83" t="str">
        <f t="shared" si="23"/>
        <v xml:space="preserve"> </v>
      </c>
      <c r="AX75" s="306"/>
      <c r="AY75" s="218" t="str">
        <f t="shared" si="42"/>
        <v xml:space="preserve"> </v>
      </c>
      <c r="AZ75" s="219" t="str">
        <f t="shared" si="43"/>
        <v xml:space="preserve"> </v>
      </c>
      <c r="BA75" s="220" t="str">
        <f t="shared" si="24"/>
        <v xml:space="preserve"> </v>
      </c>
      <c r="BB75" s="306"/>
      <c r="BC75" s="27"/>
      <c r="BE75" s="98" t="str">
        <f t="shared" si="46"/>
        <v xml:space="preserve"> </v>
      </c>
      <c r="BF75" s="98" t="str">
        <f t="shared" si="46"/>
        <v xml:space="preserve"> </v>
      </c>
      <c r="BG75" s="98" t="str">
        <f t="shared" si="46"/>
        <v xml:space="preserve"> </v>
      </c>
      <c r="BI75" s="98" t="str">
        <f t="shared" si="47"/>
        <v xml:space="preserve"> </v>
      </c>
      <c r="BJ75" s="98" t="str">
        <f t="shared" si="47"/>
        <v xml:space="preserve"> </v>
      </c>
      <c r="BK75" s="98" t="str">
        <f t="shared" si="47"/>
        <v xml:space="preserve"> </v>
      </c>
      <c r="BM75" s="22"/>
      <c r="BU75" s="28"/>
    </row>
    <row r="76" spans="1:73" s="26" customFormat="1" ht="24.95" customHeight="1" x14ac:dyDescent="0.25">
      <c r="A76" s="24"/>
      <c r="B76" s="301"/>
      <c r="C76" s="788"/>
      <c r="D76" s="789"/>
      <c r="E76" s="789"/>
      <c r="F76" s="790"/>
      <c r="G76" s="309"/>
      <c r="H76" s="309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180"/>
      <c r="T76" s="307" t="str">
        <f t="shared" ref="T76:T107" si="48">+IF((G76)=0," ",IF((G76)&gt;0,G76))</f>
        <v xml:space="preserve"> </v>
      </c>
      <c r="U76" s="307" t="str">
        <f t="shared" ref="U76:U107" si="49">+IF((H76)=0," ",IF((H76)&gt;0,H76))</f>
        <v xml:space="preserve"> </v>
      </c>
      <c r="V76" s="307" t="str">
        <f t="shared" ref="V76:V107" si="50">+IF((I76)=0," ",IF((I76)&gt;0,I76))</f>
        <v xml:space="preserve"> </v>
      </c>
      <c r="W76" s="307" t="str">
        <f t="shared" ref="W76:W107" si="51">+IF((J76)=0," ",IF((J76)&gt;0,J76))</f>
        <v xml:space="preserve"> </v>
      </c>
      <c r="X76" s="307" t="str">
        <f t="shared" ref="X76:X107" si="52">+IF((K76)=0," ",IF((K76)&gt;0,K76))</f>
        <v xml:space="preserve"> </v>
      </c>
      <c r="Y76" s="307" t="str">
        <f t="shared" ref="Y76:Y107" si="53">+IF((L76)=0," ",IF((L76)&gt;0,L76))</f>
        <v xml:space="preserve"> </v>
      </c>
      <c r="Z76" s="96" t="str">
        <f t="shared" si="33"/>
        <v xml:space="preserve"> </v>
      </c>
      <c r="AA76" s="309"/>
      <c r="AB76" s="309"/>
      <c r="AC76" s="309"/>
      <c r="AD76" s="309"/>
      <c r="AE76" s="309"/>
      <c r="AF76" s="21"/>
      <c r="AG76" s="24"/>
      <c r="AH76" s="96" t="str">
        <f t="shared" si="19"/>
        <v xml:space="preserve"> </v>
      </c>
      <c r="AI76" s="69" t="str">
        <f t="shared" si="34"/>
        <v xml:space="preserve"> </v>
      </c>
      <c r="AJ76" s="85" t="str">
        <f t="shared" si="35"/>
        <v xml:space="preserve"> </v>
      </c>
      <c r="AK76" s="70" t="str">
        <f t="shared" si="20"/>
        <v xml:space="preserve"> </v>
      </c>
      <c r="AL76" s="304"/>
      <c r="AM76" s="78" t="str">
        <f t="shared" si="36"/>
        <v xml:space="preserve"> </v>
      </c>
      <c r="AN76" s="87" t="str">
        <f t="shared" si="37"/>
        <v xml:space="preserve"> </v>
      </c>
      <c r="AO76" s="79" t="str">
        <f t="shared" si="21"/>
        <v xml:space="preserve"> </v>
      </c>
      <c r="AP76" s="305"/>
      <c r="AQ76" s="80" t="str">
        <f t="shared" si="38"/>
        <v xml:space="preserve"> </v>
      </c>
      <c r="AR76" s="88" t="str">
        <f t="shared" si="39"/>
        <v xml:space="preserve"> </v>
      </c>
      <c r="AS76" s="81" t="str">
        <f t="shared" si="22"/>
        <v xml:space="preserve"> </v>
      </c>
      <c r="AT76" s="306"/>
      <c r="AU76" s="82" t="str">
        <f t="shared" si="40"/>
        <v xml:space="preserve"> </v>
      </c>
      <c r="AV76" s="89" t="str">
        <f t="shared" si="41"/>
        <v xml:space="preserve"> </v>
      </c>
      <c r="AW76" s="83" t="str">
        <f t="shared" si="23"/>
        <v xml:space="preserve"> </v>
      </c>
      <c r="AX76" s="306"/>
      <c r="AY76" s="218" t="str">
        <f t="shared" si="42"/>
        <v xml:space="preserve"> </v>
      </c>
      <c r="AZ76" s="219" t="str">
        <f t="shared" si="43"/>
        <v xml:space="preserve"> </v>
      </c>
      <c r="BA76" s="220" t="str">
        <f t="shared" si="24"/>
        <v xml:space="preserve"> </v>
      </c>
      <c r="BB76" s="306"/>
      <c r="BC76" s="27"/>
      <c r="BE76" s="98" t="str">
        <f t="shared" si="46"/>
        <v xml:space="preserve"> </v>
      </c>
      <c r="BF76" s="98" t="str">
        <f t="shared" si="46"/>
        <v xml:space="preserve"> </v>
      </c>
      <c r="BG76" s="98" t="str">
        <f t="shared" si="46"/>
        <v xml:space="preserve"> </v>
      </c>
      <c r="BI76" s="98" t="str">
        <f t="shared" si="47"/>
        <v xml:space="preserve"> </v>
      </c>
      <c r="BJ76" s="98" t="str">
        <f t="shared" si="47"/>
        <v xml:space="preserve"> </v>
      </c>
      <c r="BK76" s="98" t="str">
        <f t="shared" si="47"/>
        <v xml:space="preserve"> </v>
      </c>
      <c r="BM76" s="22"/>
      <c r="BU76" s="28"/>
    </row>
    <row r="77" spans="1:73" s="26" customFormat="1" ht="24.95" customHeight="1" x14ac:dyDescent="0.25">
      <c r="A77" s="24"/>
      <c r="B77" s="301"/>
      <c r="C77" s="788"/>
      <c r="D77" s="789"/>
      <c r="E77" s="789"/>
      <c r="F77" s="790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180"/>
      <c r="T77" s="307" t="str">
        <f t="shared" si="48"/>
        <v xml:space="preserve"> </v>
      </c>
      <c r="U77" s="307" t="str">
        <f t="shared" si="49"/>
        <v xml:space="preserve"> </v>
      </c>
      <c r="V77" s="307" t="str">
        <f t="shared" si="50"/>
        <v xml:space="preserve"> </v>
      </c>
      <c r="W77" s="307" t="str">
        <f t="shared" si="51"/>
        <v xml:space="preserve"> </v>
      </c>
      <c r="X77" s="307" t="str">
        <f t="shared" si="52"/>
        <v xml:space="preserve"> </v>
      </c>
      <c r="Y77" s="307" t="str">
        <f t="shared" si="53"/>
        <v xml:space="preserve"> </v>
      </c>
      <c r="Z77" s="96" t="str">
        <f t="shared" ref="Z77:Z108" si="54">+IF((M77)=0," ",IF((M77)&gt;0,M77))</f>
        <v xml:space="preserve"> </v>
      </c>
      <c r="AA77" s="309"/>
      <c r="AB77" s="309"/>
      <c r="AC77" s="309"/>
      <c r="AD77" s="309"/>
      <c r="AE77" s="309"/>
      <c r="AF77" s="21"/>
      <c r="AG77" s="24"/>
      <c r="AH77" s="96" t="str">
        <f t="shared" si="19"/>
        <v xml:space="preserve"> </v>
      </c>
      <c r="AI77" s="69" t="str">
        <f t="shared" ref="AI77:AI108" si="55">+IF((AA77-N77)=0," ",IF((AA77-N77)&lt;0,(AA77-N77)*-1,(AA77-N77)))</f>
        <v xml:space="preserve"> </v>
      </c>
      <c r="AJ77" s="85" t="str">
        <f t="shared" ref="AJ77:AJ108" si="56">+IF((AA77-N77)=0," ",IF((AA77-N77)&lt;-1,"Servidores excedentes",IF((AA77-N77)=1,"Servidor requerido",IF((AA77-N77)=-1,"Servidor excedente",IF((AA77-N77)&gt;1,"Servidores requeridos","")))))</f>
        <v xml:space="preserve"> </v>
      </c>
      <c r="AK77" s="70" t="str">
        <f t="shared" si="20"/>
        <v xml:space="preserve"> </v>
      </c>
      <c r="AL77" s="304"/>
      <c r="AM77" s="78" t="str">
        <f t="shared" ref="AM77:AM108" si="57">IF((AB77-O77)=0," ",IF((AB77-O77)&lt;0,(AB77-O77)*-1,(AB77-O77)))</f>
        <v xml:space="preserve"> </v>
      </c>
      <c r="AN77" s="87" t="str">
        <f t="shared" ref="AN77:AN108" si="58">+IF((AB77-O77)=0," ", IF((AB77-O77)=-1,"Servidor excedente",IF((AB77-O77)&lt;-1,"Servidores excedentes", IF((AB77-O77)=1,"Servidor requerido", IF((AB77-O77)&gt;1,"Servidores requeridos","")))))</f>
        <v xml:space="preserve"> </v>
      </c>
      <c r="AO77" s="79" t="str">
        <f t="shared" si="21"/>
        <v xml:space="preserve"> </v>
      </c>
      <c r="AP77" s="305"/>
      <c r="AQ77" s="80" t="str">
        <f t="shared" ref="AQ77:AQ108" si="59">IF((AC77-P77)=0," ",IF((AC77-P77)&lt;0,(AC77-P77)*-1,(AC77-P77)))</f>
        <v xml:space="preserve"> </v>
      </c>
      <c r="AR77" s="88" t="str">
        <f t="shared" ref="AR77:AR108" si="60">+IF((AC77-P77)=0," ",IF((AC77-P77)=1,"Servidor requerido",IF((AC77-P77)&gt;1,"Servidores requeridos",IF((AC77-P77)=-1,"Servidor excedente",IF((AC77-P77)&lt;-1,"Servidores excedentes","")))))</f>
        <v xml:space="preserve"> </v>
      </c>
      <c r="AS77" s="81" t="str">
        <f t="shared" si="22"/>
        <v xml:space="preserve"> </v>
      </c>
      <c r="AT77" s="306"/>
      <c r="AU77" s="82" t="str">
        <f t="shared" ref="AU77:AU108" si="61">IF((AD77-Q77)=0," ",IF((AD77-Q77)&lt;0,(AD77-Q77)*-1,(AD77-Q77)))</f>
        <v xml:space="preserve"> </v>
      </c>
      <c r="AV77" s="89" t="str">
        <f t="shared" ref="AV77:AV108" si="62">+IF((AD77-Q77)=0," ",IF((AD77-Q77)=1,"Servidor requerido",IF((AD77-Q77)&gt;1,"Servidores requeridos",IF((AD77-Q77)=-1,"Servidor excedente",IF((AD77-Q77)&lt;-1,"Servidores excedentes","")))))</f>
        <v xml:space="preserve"> </v>
      </c>
      <c r="AW77" s="83" t="str">
        <f t="shared" si="23"/>
        <v xml:space="preserve"> </v>
      </c>
      <c r="AX77" s="306"/>
      <c r="AY77" s="218" t="str">
        <f t="shared" ref="AY77:AY108" si="63">IF((AE77-R77)=0," ",IF((AE77-R77)&lt;0,(AE77-R77)*-1,(AE77-R77)))</f>
        <v xml:space="preserve"> </v>
      </c>
      <c r="AZ77" s="219" t="str">
        <f t="shared" ref="AZ77:AZ108" si="64">+IF((AE77-R77)=0," ",IF((AE77-R77)=1,"Servidor requerido",IF((AE77-R77)&gt;1,"Servidores requeridos",IF((AE77-R77)=-1,"Servidor excedente",IF((AE77-R77)&lt;-1,"Servidores excedentes","")))))</f>
        <v xml:space="preserve"> </v>
      </c>
      <c r="BA77" s="220" t="str">
        <f t="shared" si="24"/>
        <v xml:space="preserve"> </v>
      </c>
      <c r="BB77" s="306"/>
      <c r="BC77" s="27"/>
      <c r="BE77" s="98" t="str">
        <f t="shared" si="46"/>
        <v xml:space="preserve"> </v>
      </c>
      <c r="BF77" s="98" t="str">
        <f t="shared" si="46"/>
        <v xml:space="preserve"> </v>
      </c>
      <c r="BG77" s="98" t="str">
        <f t="shared" si="46"/>
        <v xml:space="preserve"> </v>
      </c>
      <c r="BI77" s="98" t="str">
        <f t="shared" si="47"/>
        <v xml:space="preserve"> </v>
      </c>
      <c r="BJ77" s="98" t="str">
        <f t="shared" si="47"/>
        <v xml:space="preserve"> </v>
      </c>
      <c r="BK77" s="98" t="str">
        <f t="shared" si="47"/>
        <v xml:space="preserve"> </v>
      </c>
      <c r="BM77" s="22"/>
      <c r="BU77" s="28"/>
    </row>
    <row r="78" spans="1:73" s="26" customFormat="1" ht="24.95" customHeight="1" x14ac:dyDescent="0.25">
      <c r="A78" s="24"/>
      <c r="B78" s="301"/>
      <c r="C78" s="788"/>
      <c r="D78" s="789"/>
      <c r="E78" s="789"/>
      <c r="F78" s="790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180"/>
      <c r="T78" s="307" t="str">
        <f t="shared" si="48"/>
        <v xml:space="preserve"> </v>
      </c>
      <c r="U78" s="307" t="str">
        <f t="shared" si="49"/>
        <v xml:space="preserve"> </v>
      </c>
      <c r="V78" s="307" t="str">
        <f t="shared" si="50"/>
        <v xml:space="preserve"> </v>
      </c>
      <c r="W78" s="307" t="str">
        <f t="shared" si="51"/>
        <v xml:space="preserve"> </v>
      </c>
      <c r="X78" s="307" t="str">
        <f t="shared" si="52"/>
        <v xml:space="preserve"> </v>
      </c>
      <c r="Y78" s="307" t="str">
        <f t="shared" si="53"/>
        <v xml:space="preserve"> </v>
      </c>
      <c r="Z78" s="96" t="str">
        <f t="shared" si="54"/>
        <v xml:space="preserve"> </v>
      </c>
      <c r="AA78" s="309"/>
      <c r="AB78" s="309"/>
      <c r="AC78" s="309"/>
      <c r="AD78" s="309"/>
      <c r="AE78" s="309"/>
      <c r="AF78" s="21"/>
      <c r="AG78" s="24"/>
      <c r="AH78" s="96" t="str">
        <f t="shared" ref="AH78:AH141" si="65">+IF((W78)=0," ",IF((W78)&gt;0,W78))</f>
        <v xml:space="preserve"> </v>
      </c>
      <c r="AI78" s="69" t="str">
        <f t="shared" si="55"/>
        <v xml:space="preserve"> </v>
      </c>
      <c r="AJ78" s="85" t="str">
        <f t="shared" si="56"/>
        <v xml:space="preserve"> </v>
      </c>
      <c r="AK78" s="70" t="str">
        <f t="shared" ref="AK78:AK141" si="66">IF(OR(AJ78="Servidor excedente",AJ78="Servidores excedentes"),"ñ",IF(OR(AJ78="Servidores requeridos",AJ78="Servidor requerido"),"ò"," "))</f>
        <v xml:space="preserve"> </v>
      </c>
      <c r="AL78" s="304"/>
      <c r="AM78" s="78" t="str">
        <f t="shared" si="57"/>
        <v xml:space="preserve"> </v>
      </c>
      <c r="AN78" s="87" t="str">
        <f t="shared" si="58"/>
        <v xml:space="preserve"> </v>
      </c>
      <c r="AO78" s="79" t="str">
        <f t="shared" ref="AO78:AO141" si="67">IF(OR(AN78="Servidor excedente",AN78="Servidores excedentes"),"ñ",IF(OR(AN78="Servidores requeridos",AN78="Servidor requerido"),"ò"," "))</f>
        <v xml:space="preserve"> </v>
      </c>
      <c r="AP78" s="305"/>
      <c r="AQ78" s="80" t="str">
        <f t="shared" si="59"/>
        <v xml:space="preserve"> </v>
      </c>
      <c r="AR78" s="88" t="str">
        <f t="shared" si="60"/>
        <v xml:space="preserve"> </v>
      </c>
      <c r="AS78" s="81" t="str">
        <f t="shared" ref="AS78:AS141" si="68">IF(OR(AR78="Servidor excedente",AR78="Servidores excedentes"),"ñ",IF(OR(AR78="Servidores requeridos",AR78="Servidor requerido"),"ò"," "))</f>
        <v xml:space="preserve"> </v>
      </c>
      <c r="AT78" s="306"/>
      <c r="AU78" s="82" t="str">
        <f t="shared" si="61"/>
        <v xml:space="preserve"> </v>
      </c>
      <c r="AV78" s="89" t="str">
        <f t="shared" si="62"/>
        <v xml:space="preserve"> </v>
      </c>
      <c r="AW78" s="83" t="str">
        <f t="shared" ref="AW78:AW141" si="69">IF(OR(AV78="Servidor excedente",AV78="Servidores excedentes"),"ñ",IF(OR(AV78="Servidores requeridos",AV78="Servidor requerido"),"ò"," "))</f>
        <v xml:space="preserve"> </v>
      </c>
      <c r="AX78" s="306"/>
      <c r="AY78" s="218" t="str">
        <f t="shared" si="63"/>
        <v xml:space="preserve"> </v>
      </c>
      <c r="AZ78" s="219" t="str">
        <f t="shared" si="64"/>
        <v xml:space="preserve"> </v>
      </c>
      <c r="BA78" s="220" t="str">
        <f t="shared" ref="BA78:BA141" si="70">IF(OR(AZ78="Servidor excedente",AZ78="Servidores excedentes"),"ñ",IF(OR(AZ78="Servidores requeridos",AZ78="Servidor requerido"),"ò"," "))</f>
        <v xml:space="preserve"> </v>
      </c>
      <c r="BB78" s="306"/>
      <c r="BC78" s="27"/>
      <c r="BE78" s="98" t="str">
        <f t="shared" si="46"/>
        <v xml:space="preserve"> </v>
      </c>
      <c r="BF78" s="98" t="str">
        <f t="shared" si="46"/>
        <v xml:space="preserve"> </v>
      </c>
      <c r="BG78" s="98" t="str">
        <f t="shared" si="46"/>
        <v xml:space="preserve"> </v>
      </c>
      <c r="BI78" s="98" t="str">
        <f t="shared" si="47"/>
        <v xml:space="preserve"> </v>
      </c>
      <c r="BJ78" s="98" t="str">
        <f t="shared" si="47"/>
        <v xml:space="preserve"> </v>
      </c>
      <c r="BK78" s="98" t="str">
        <f t="shared" si="47"/>
        <v xml:space="preserve"> </v>
      </c>
      <c r="BM78" s="22"/>
      <c r="BU78" s="28"/>
    </row>
    <row r="79" spans="1:73" s="26" customFormat="1" ht="24.95" customHeight="1" x14ac:dyDescent="0.25">
      <c r="A79" s="24"/>
      <c r="B79" s="301"/>
      <c r="C79" s="788"/>
      <c r="D79" s="789"/>
      <c r="E79" s="789"/>
      <c r="F79" s="790"/>
      <c r="G79" s="309"/>
      <c r="H79" s="309"/>
      <c r="I79" s="309"/>
      <c r="J79" s="309"/>
      <c r="K79" s="309"/>
      <c r="L79" s="309"/>
      <c r="M79" s="309"/>
      <c r="N79" s="309"/>
      <c r="O79" s="309"/>
      <c r="P79" s="309"/>
      <c r="Q79" s="309"/>
      <c r="R79" s="309"/>
      <c r="S79" s="180"/>
      <c r="T79" s="307" t="str">
        <f t="shared" si="48"/>
        <v xml:space="preserve"> </v>
      </c>
      <c r="U79" s="307" t="str">
        <f t="shared" si="49"/>
        <v xml:space="preserve"> </v>
      </c>
      <c r="V79" s="307" t="str">
        <f t="shared" si="50"/>
        <v xml:space="preserve"> </v>
      </c>
      <c r="W79" s="307" t="str">
        <f t="shared" si="51"/>
        <v xml:space="preserve"> </v>
      </c>
      <c r="X79" s="307" t="str">
        <f t="shared" si="52"/>
        <v xml:space="preserve"> </v>
      </c>
      <c r="Y79" s="307" t="str">
        <f t="shared" si="53"/>
        <v xml:space="preserve"> </v>
      </c>
      <c r="Z79" s="96" t="str">
        <f t="shared" si="54"/>
        <v xml:space="preserve"> </v>
      </c>
      <c r="AA79" s="309"/>
      <c r="AB79" s="309"/>
      <c r="AC79" s="309"/>
      <c r="AD79" s="309"/>
      <c r="AE79" s="309"/>
      <c r="AF79" s="21"/>
      <c r="AG79" s="24"/>
      <c r="AH79" s="96" t="str">
        <f t="shared" si="65"/>
        <v xml:space="preserve"> </v>
      </c>
      <c r="AI79" s="69" t="str">
        <f t="shared" si="55"/>
        <v xml:space="preserve"> </v>
      </c>
      <c r="AJ79" s="85" t="str">
        <f t="shared" si="56"/>
        <v xml:space="preserve"> </v>
      </c>
      <c r="AK79" s="70" t="str">
        <f t="shared" si="66"/>
        <v xml:space="preserve"> </v>
      </c>
      <c r="AL79" s="304"/>
      <c r="AM79" s="78" t="str">
        <f t="shared" si="57"/>
        <v xml:space="preserve"> </v>
      </c>
      <c r="AN79" s="87" t="str">
        <f t="shared" si="58"/>
        <v xml:space="preserve"> </v>
      </c>
      <c r="AO79" s="79" t="str">
        <f t="shared" si="67"/>
        <v xml:space="preserve"> </v>
      </c>
      <c r="AP79" s="305"/>
      <c r="AQ79" s="80" t="str">
        <f t="shared" si="59"/>
        <v xml:space="preserve"> </v>
      </c>
      <c r="AR79" s="88" t="str">
        <f t="shared" si="60"/>
        <v xml:space="preserve"> </v>
      </c>
      <c r="AS79" s="81" t="str">
        <f t="shared" si="68"/>
        <v xml:space="preserve"> </v>
      </c>
      <c r="AT79" s="306"/>
      <c r="AU79" s="82" t="str">
        <f t="shared" si="61"/>
        <v xml:space="preserve"> </v>
      </c>
      <c r="AV79" s="89" t="str">
        <f t="shared" si="62"/>
        <v xml:space="preserve"> </v>
      </c>
      <c r="AW79" s="83" t="str">
        <f t="shared" si="69"/>
        <v xml:space="preserve"> </v>
      </c>
      <c r="AX79" s="306"/>
      <c r="AY79" s="218" t="str">
        <f t="shared" si="63"/>
        <v xml:space="preserve"> </v>
      </c>
      <c r="AZ79" s="219" t="str">
        <f t="shared" si="64"/>
        <v xml:space="preserve"> </v>
      </c>
      <c r="BA79" s="220" t="str">
        <f t="shared" si="70"/>
        <v xml:space="preserve"> </v>
      </c>
      <c r="BB79" s="306"/>
      <c r="BC79" s="27"/>
      <c r="BE79" s="98" t="str">
        <f t="shared" si="46"/>
        <v xml:space="preserve"> </v>
      </c>
      <c r="BF79" s="98" t="str">
        <f t="shared" si="46"/>
        <v xml:space="preserve"> </v>
      </c>
      <c r="BG79" s="98" t="str">
        <f t="shared" si="46"/>
        <v xml:space="preserve"> </v>
      </c>
      <c r="BI79" s="98" t="str">
        <f t="shared" si="47"/>
        <v xml:space="preserve"> </v>
      </c>
      <c r="BJ79" s="98" t="str">
        <f t="shared" si="47"/>
        <v xml:space="preserve"> </v>
      </c>
      <c r="BK79" s="98" t="str">
        <f t="shared" si="47"/>
        <v xml:space="preserve"> </v>
      </c>
      <c r="BM79" s="22"/>
      <c r="BU79" s="28"/>
    </row>
    <row r="80" spans="1:73" s="26" customFormat="1" ht="24.95" customHeight="1" x14ac:dyDescent="0.25">
      <c r="A80" s="24"/>
      <c r="B80" s="301"/>
      <c r="C80" s="788"/>
      <c r="D80" s="789"/>
      <c r="E80" s="789"/>
      <c r="F80" s="790"/>
      <c r="G80" s="309"/>
      <c r="H80" s="309"/>
      <c r="I80" s="309"/>
      <c r="J80" s="309"/>
      <c r="K80" s="309"/>
      <c r="L80" s="309"/>
      <c r="M80" s="309"/>
      <c r="N80" s="309"/>
      <c r="O80" s="309"/>
      <c r="P80" s="309"/>
      <c r="Q80" s="309"/>
      <c r="R80" s="309"/>
      <c r="S80" s="180"/>
      <c r="T80" s="307" t="str">
        <f t="shared" si="48"/>
        <v xml:space="preserve"> </v>
      </c>
      <c r="U80" s="307" t="str">
        <f t="shared" si="49"/>
        <v xml:space="preserve"> </v>
      </c>
      <c r="V80" s="307" t="str">
        <f t="shared" si="50"/>
        <v xml:space="preserve"> </v>
      </c>
      <c r="W80" s="307" t="str">
        <f t="shared" si="51"/>
        <v xml:space="preserve"> </v>
      </c>
      <c r="X80" s="307" t="str">
        <f t="shared" si="52"/>
        <v xml:space="preserve"> </v>
      </c>
      <c r="Y80" s="307" t="str">
        <f t="shared" si="53"/>
        <v xml:space="preserve"> </v>
      </c>
      <c r="Z80" s="96" t="str">
        <f t="shared" si="54"/>
        <v xml:space="preserve"> </v>
      </c>
      <c r="AA80" s="309"/>
      <c r="AB80" s="309"/>
      <c r="AC80" s="309"/>
      <c r="AD80" s="309"/>
      <c r="AE80" s="309"/>
      <c r="AF80" s="21"/>
      <c r="AG80" s="24"/>
      <c r="AH80" s="96" t="str">
        <f t="shared" si="65"/>
        <v xml:space="preserve"> </v>
      </c>
      <c r="AI80" s="69" t="str">
        <f t="shared" si="55"/>
        <v xml:space="preserve"> </v>
      </c>
      <c r="AJ80" s="85" t="str">
        <f t="shared" si="56"/>
        <v xml:space="preserve"> </v>
      </c>
      <c r="AK80" s="70" t="str">
        <f t="shared" si="66"/>
        <v xml:space="preserve"> </v>
      </c>
      <c r="AL80" s="304"/>
      <c r="AM80" s="78" t="str">
        <f t="shared" si="57"/>
        <v xml:space="preserve"> </v>
      </c>
      <c r="AN80" s="87" t="str">
        <f t="shared" si="58"/>
        <v xml:space="preserve"> </v>
      </c>
      <c r="AO80" s="79" t="str">
        <f t="shared" si="67"/>
        <v xml:space="preserve"> </v>
      </c>
      <c r="AP80" s="305"/>
      <c r="AQ80" s="80" t="str">
        <f t="shared" si="59"/>
        <v xml:space="preserve"> </v>
      </c>
      <c r="AR80" s="88" t="str">
        <f t="shared" si="60"/>
        <v xml:space="preserve"> </v>
      </c>
      <c r="AS80" s="81" t="str">
        <f t="shared" si="68"/>
        <v xml:space="preserve"> </v>
      </c>
      <c r="AT80" s="306"/>
      <c r="AU80" s="82" t="str">
        <f t="shared" si="61"/>
        <v xml:space="preserve"> </v>
      </c>
      <c r="AV80" s="89" t="str">
        <f t="shared" si="62"/>
        <v xml:space="preserve"> </v>
      </c>
      <c r="AW80" s="83" t="str">
        <f t="shared" si="69"/>
        <v xml:space="preserve"> </v>
      </c>
      <c r="AX80" s="306"/>
      <c r="AY80" s="218" t="str">
        <f t="shared" si="63"/>
        <v xml:space="preserve"> </v>
      </c>
      <c r="AZ80" s="219" t="str">
        <f t="shared" si="64"/>
        <v xml:space="preserve"> </v>
      </c>
      <c r="BA80" s="220" t="str">
        <f t="shared" si="70"/>
        <v xml:space="preserve"> </v>
      </c>
      <c r="BB80" s="306"/>
      <c r="BC80" s="27"/>
      <c r="BE80" s="98" t="str">
        <f t="shared" si="46"/>
        <v xml:space="preserve"> </v>
      </c>
      <c r="BF80" s="98" t="str">
        <f t="shared" si="46"/>
        <v xml:space="preserve"> </v>
      </c>
      <c r="BG80" s="98" t="str">
        <f t="shared" si="46"/>
        <v xml:space="preserve"> </v>
      </c>
      <c r="BI80" s="98" t="str">
        <f t="shared" si="47"/>
        <v xml:space="preserve"> </v>
      </c>
      <c r="BJ80" s="98" t="str">
        <f t="shared" si="47"/>
        <v xml:space="preserve"> </v>
      </c>
      <c r="BK80" s="98" t="str">
        <f t="shared" si="47"/>
        <v xml:space="preserve"> </v>
      </c>
      <c r="BM80" s="22"/>
      <c r="BU80" s="28"/>
    </row>
    <row r="81" spans="1:73" s="26" customFormat="1" ht="24.95" customHeight="1" x14ac:dyDescent="0.25">
      <c r="A81" s="24"/>
      <c r="B81" s="301"/>
      <c r="C81" s="788"/>
      <c r="D81" s="789"/>
      <c r="E81" s="789"/>
      <c r="F81" s="790"/>
      <c r="G81" s="309"/>
      <c r="H81" s="309"/>
      <c r="I81" s="309"/>
      <c r="J81" s="309"/>
      <c r="K81" s="309"/>
      <c r="L81" s="309"/>
      <c r="M81" s="309"/>
      <c r="N81" s="309"/>
      <c r="O81" s="309"/>
      <c r="P81" s="309"/>
      <c r="Q81" s="309"/>
      <c r="R81" s="309"/>
      <c r="S81" s="180"/>
      <c r="T81" s="307" t="str">
        <f t="shared" si="48"/>
        <v xml:space="preserve"> </v>
      </c>
      <c r="U81" s="307" t="str">
        <f t="shared" si="49"/>
        <v xml:space="preserve"> </v>
      </c>
      <c r="V81" s="307" t="str">
        <f t="shared" si="50"/>
        <v xml:space="preserve"> </v>
      </c>
      <c r="W81" s="307" t="str">
        <f t="shared" si="51"/>
        <v xml:space="preserve"> </v>
      </c>
      <c r="X81" s="307" t="str">
        <f t="shared" si="52"/>
        <v xml:space="preserve"> </v>
      </c>
      <c r="Y81" s="307" t="str">
        <f t="shared" si="53"/>
        <v xml:space="preserve"> </v>
      </c>
      <c r="Z81" s="96" t="str">
        <f t="shared" si="54"/>
        <v xml:space="preserve"> </v>
      </c>
      <c r="AA81" s="309"/>
      <c r="AB81" s="309"/>
      <c r="AC81" s="309"/>
      <c r="AD81" s="309"/>
      <c r="AE81" s="309"/>
      <c r="AF81" s="21"/>
      <c r="AG81" s="24"/>
      <c r="AH81" s="96" t="str">
        <f t="shared" si="65"/>
        <v xml:space="preserve"> </v>
      </c>
      <c r="AI81" s="69" t="str">
        <f t="shared" si="55"/>
        <v xml:space="preserve"> </v>
      </c>
      <c r="AJ81" s="85" t="str">
        <f t="shared" si="56"/>
        <v xml:space="preserve"> </v>
      </c>
      <c r="AK81" s="70" t="str">
        <f t="shared" si="66"/>
        <v xml:space="preserve"> </v>
      </c>
      <c r="AL81" s="304"/>
      <c r="AM81" s="78" t="str">
        <f t="shared" si="57"/>
        <v xml:space="preserve"> </v>
      </c>
      <c r="AN81" s="87" t="str">
        <f t="shared" si="58"/>
        <v xml:space="preserve"> </v>
      </c>
      <c r="AO81" s="79" t="str">
        <f t="shared" si="67"/>
        <v xml:space="preserve"> </v>
      </c>
      <c r="AP81" s="305"/>
      <c r="AQ81" s="80" t="str">
        <f t="shared" si="59"/>
        <v xml:space="preserve"> </v>
      </c>
      <c r="AR81" s="88" t="str">
        <f t="shared" si="60"/>
        <v xml:space="preserve"> </v>
      </c>
      <c r="AS81" s="81" t="str">
        <f t="shared" si="68"/>
        <v xml:space="preserve"> </v>
      </c>
      <c r="AT81" s="306"/>
      <c r="AU81" s="82" t="str">
        <f t="shared" si="61"/>
        <v xml:space="preserve"> </v>
      </c>
      <c r="AV81" s="89" t="str">
        <f t="shared" si="62"/>
        <v xml:space="preserve"> </v>
      </c>
      <c r="AW81" s="83" t="str">
        <f t="shared" si="69"/>
        <v xml:space="preserve"> </v>
      </c>
      <c r="AX81" s="306"/>
      <c r="AY81" s="218" t="str">
        <f t="shared" si="63"/>
        <v xml:space="preserve"> </v>
      </c>
      <c r="AZ81" s="219" t="str">
        <f t="shared" si="64"/>
        <v xml:space="preserve"> </v>
      </c>
      <c r="BA81" s="220" t="str">
        <f t="shared" si="70"/>
        <v xml:space="preserve"> </v>
      </c>
      <c r="BB81" s="306"/>
      <c r="BC81" s="27"/>
      <c r="BE81" s="98" t="str">
        <f t="shared" si="46"/>
        <v xml:space="preserve"> </v>
      </c>
      <c r="BF81" s="98" t="str">
        <f t="shared" si="46"/>
        <v xml:space="preserve"> </v>
      </c>
      <c r="BG81" s="98" t="str">
        <f t="shared" si="46"/>
        <v xml:space="preserve"> </v>
      </c>
      <c r="BI81" s="98" t="str">
        <f t="shared" si="47"/>
        <v xml:space="preserve"> </v>
      </c>
      <c r="BJ81" s="98" t="str">
        <f t="shared" si="47"/>
        <v xml:space="preserve"> </v>
      </c>
      <c r="BK81" s="98" t="str">
        <f t="shared" si="47"/>
        <v xml:space="preserve"> </v>
      </c>
      <c r="BM81" s="22"/>
      <c r="BU81" s="28"/>
    </row>
    <row r="82" spans="1:73" s="26" customFormat="1" ht="24.95" customHeight="1" x14ac:dyDescent="0.25">
      <c r="A82" s="24"/>
      <c r="B82" s="301"/>
      <c r="C82" s="788"/>
      <c r="D82" s="789"/>
      <c r="E82" s="789"/>
      <c r="F82" s="790"/>
      <c r="G82" s="309"/>
      <c r="H82" s="309"/>
      <c r="I82" s="309"/>
      <c r="J82" s="309"/>
      <c r="K82" s="309"/>
      <c r="L82" s="309"/>
      <c r="M82" s="309"/>
      <c r="N82" s="309"/>
      <c r="O82" s="309"/>
      <c r="P82" s="309"/>
      <c r="Q82" s="309"/>
      <c r="R82" s="309"/>
      <c r="S82" s="180"/>
      <c r="T82" s="307" t="str">
        <f t="shared" si="48"/>
        <v xml:space="preserve"> </v>
      </c>
      <c r="U82" s="307" t="str">
        <f t="shared" si="49"/>
        <v xml:space="preserve"> </v>
      </c>
      <c r="V82" s="307" t="str">
        <f t="shared" si="50"/>
        <v xml:space="preserve"> </v>
      </c>
      <c r="W82" s="307" t="str">
        <f t="shared" si="51"/>
        <v xml:space="preserve"> </v>
      </c>
      <c r="X82" s="307" t="str">
        <f t="shared" si="52"/>
        <v xml:space="preserve"> </v>
      </c>
      <c r="Y82" s="307" t="str">
        <f t="shared" si="53"/>
        <v xml:space="preserve"> </v>
      </c>
      <c r="Z82" s="96" t="str">
        <f t="shared" si="54"/>
        <v xml:space="preserve"> </v>
      </c>
      <c r="AA82" s="309"/>
      <c r="AB82" s="309"/>
      <c r="AC82" s="309"/>
      <c r="AD82" s="309"/>
      <c r="AE82" s="309"/>
      <c r="AF82" s="21"/>
      <c r="AG82" s="24"/>
      <c r="AH82" s="96" t="str">
        <f t="shared" si="65"/>
        <v xml:space="preserve"> </v>
      </c>
      <c r="AI82" s="69" t="str">
        <f t="shared" si="55"/>
        <v xml:space="preserve"> </v>
      </c>
      <c r="AJ82" s="85" t="str">
        <f t="shared" si="56"/>
        <v xml:space="preserve"> </v>
      </c>
      <c r="AK82" s="70" t="str">
        <f t="shared" si="66"/>
        <v xml:space="preserve"> </v>
      </c>
      <c r="AL82" s="304"/>
      <c r="AM82" s="78" t="str">
        <f t="shared" si="57"/>
        <v xml:space="preserve"> </v>
      </c>
      <c r="AN82" s="87" t="str">
        <f t="shared" si="58"/>
        <v xml:space="preserve"> </v>
      </c>
      <c r="AO82" s="79" t="str">
        <f t="shared" si="67"/>
        <v xml:space="preserve"> </v>
      </c>
      <c r="AP82" s="305"/>
      <c r="AQ82" s="80" t="str">
        <f t="shared" si="59"/>
        <v xml:space="preserve"> </v>
      </c>
      <c r="AR82" s="88" t="str">
        <f t="shared" si="60"/>
        <v xml:space="preserve"> </v>
      </c>
      <c r="AS82" s="81" t="str">
        <f t="shared" si="68"/>
        <v xml:space="preserve"> </v>
      </c>
      <c r="AT82" s="306"/>
      <c r="AU82" s="82" t="str">
        <f t="shared" si="61"/>
        <v xml:space="preserve"> </v>
      </c>
      <c r="AV82" s="89" t="str">
        <f t="shared" si="62"/>
        <v xml:space="preserve"> </v>
      </c>
      <c r="AW82" s="83" t="str">
        <f t="shared" si="69"/>
        <v xml:space="preserve"> </v>
      </c>
      <c r="AX82" s="306"/>
      <c r="AY82" s="218" t="str">
        <f t="shared" si="63"/>
        <v xml:space="preserve"> </v>
      </c>
      <c r="AZ82" s="219" t="str">
        <f t="shared" si="64"/>
        <v xml:space="preserve"> </v>
      </c>
      <c r="BA82" s="220" t="str">
        <f t="shared" si="70"/>
        <v xml:space="preserve"> </v>
      </c>
      <c r="BB82" s="306"/>
      <c r="BC82" s="27"/>
      <c r="BE82" s="98" t="str">
        <f t="shared" si="46"/>
        <v xml:space="preserve"> </v>
      </c>
      <c r="BF82" s="98" t="str">
        <f t="shared" si="46"/>
        <v xml:space="preserve"> </v>
      </c>
      <c r="BG82" s="98" t="str">
        <f t="shared" si="46"/>
        <v xml:space="preserve"> </v>
      </c>
      <c r="BI82" s="98" t="str">
        <f t="shared" si="47"/>
        <v xml:space="preserve"> </v>
      </c>
      <c r="BJ82" s="98" t="str">
        <f t="shared" si="47"/>
        <v xml:space="preserve"> </v>
      </c>
      <c r="BK82" s="98" t="str">
        <f t="shared" si="47"/>
        <v xml:space="preserve"> </v>
      </c>
      <c r="BM82" s="22"/>
      <c r="BU82" s="28"/>
    </row>
    <row r="83" spans="1:73" s="26" customFormat="1" ht="24.95" customHeight="1" x14ac:dyDescent="0.25">
      <c r="A83" s="24"/>
      <c r="B83" s="301"/>
      <c r="C83" s="788"/>
      <c r="D83" s="789"/>
      <c r="E83" s="789"/>
      <c r="F83" s="790"/>
      <c r="G83" s="309"/>
      <c r="H83" s="309"/>
      <c r="I83" s="309"/>
      <c r="J83" s="309"/>
      <c r="K83" s="309"/>
      <c r="L83" s="309"/>
      <c r="M83" s="309"/>
      <c r="N83" s="309"/>
      <c r="O83" s="309"/>
      <c r="P83" s="309"/>
      <c r="Q83" s="309"/>
      <c r="R83" s="309"/>
      <c r="S83" s="180"/>
      <c r="T83" s="307" t="str">
        <f t="shared" si="48"/>
        <v xml:space="preserve"> </v>
      </c>
      <c r="U83" s="307" t="str">
        <f t="shared" si="49"/>
        <v xml:space="preserve"> </v>
      </c>
      <c r="V83" s="307" t="str">
        <f t="shared" si="50"/>
        <v xml:space="preserve"> </v>
      </c>
      <c r="W83" s="307" t="str">
        <f t="shared" si="51"/>
        <v xml:space="preserve"> </v>
      </c>
      <c r="X83" s="307" t="str">
        <f t="shared" si="52"/>
        <v xml:space="preserve"> </v>
      </c>
      <c r="Y83" s="307" t="str">
        <f t="shared" si="53"/>
        <v xml:space="preserve"> </v>
      </c>
      <c r="Z83" s="96" t="str">
        <f t="shared" si="54"/>
        <v xml:space="preserve"> </v>
      </c>
      <c r="AA83" s="309"/>
      <c r="AB83" s="309"/>
      <c r="AC83" s="309"/>
      <c r="AD83" s="309"/>
      <c r="AE83" s="309"/>
      <c r="AF83" s="21"/>
      <c r="AG83" s="24"/>
      <c r="AH83" s="96" t="str">
        <f t="shared" si="65"/>
        <v xml:space="preserve"> </v>
      </c>
      <c r="AI83" s="69" t="str">
        <f t="shared" si="55"/>
        <v xml:space="preserve"> </v>
      </c>
      <c r="AJ83" s="85" t="str">
        <f t="shared" si="56"/>
        <v xml:space="preserve"> </v>
      </c>
      <c r="AK83" s="70" t="str">
        <f t="shared" si="66"/>
        <v xml:space="preserve"> </v>
      </c>
      <c r="AL83" s="304"/>
      <c r="AM83" s="78" t="str">
        <f t="shared" si="57"/>
        <v xml:space="preserve"> </v>
      </c>
      <c r="AN83" s="87" t="str">
        <f t="shared" si="58"/>
        <v xml:space="preserve"> </v>
      </c>
      <c r="AO83" s="79" t="str">
        <f t="shared" si="67"/>
        <v xml:space="preserve"> </v>
      </c>
      <c r="AP83" s="305"/>
      <c r="AQ83" s="80" t="str">
        <f t="shared" si="59"/>
        <v xml:space="preserve"> </v>
      </c>
      <c r="AR83" s="88" t="str">
        <f t="shared" si="60"/>
        <v xml:space="preserve"> </v>
      </c>
      <c r="AS83" s="81" t="str">
        <f t="shared" si="68"/>
        <v xml:space="preserve"> </v>
      </c>
      <c r="AT83" s="306"/>
      <c r="AU83" s="82" t="str">
        <f t="shared" si="61"/>
        <v xml:space="preserve"> </v>
      </c>
      <c r="AV83" s="89" t="str">
        <f t="shared" si="62"/>
        <v xml:space="preserve"> </v>
      </c>
      <c r="AW83" s="83" t="str">
        <f t="shared" si="69"/>
        <v xml:space="preserve"> </v>
      </c>
      <c r="AX83" s="306"/>
      <c r="AY83" s="218" t="str">
        <f t="shared" si="63"/>
        <v xml:space="preserve"> </v>
      </c>
      <c r="AZ83" s="219" t="str">
        <f t="shared" si="64"/>
        <v xml:space="preserve"> </v>
      </c>
      <c r="BA83" s="220" t="str">
        <f t="shared" si="70"/>
        <v xml:space="preserve"> </v>
      </c>
      <c r="BB83" s="306"/>
      <c r="BC83" s="27"/>
      <c r="BE83" s="98" t="str">
        <f t="shared" si="46"/>
        <v xml:space="preserve"> </v>
      </c>
      <c r="BF83" s="98" t="str">
        <f t="shared" si="46"/>
        <v xml:space="preserve"> </v>
      </c>
      <c r="BG83" s="98" t="str">
        <f t="shared" si="46"/>
        <v xml:space="preserve"> </v>
      </c>
      <c r="BI83" s="98" t="str">
        <f t="shared" si="47"/>
        <v xml:space="preserve"> </v>
      </c>
      <c r="BJ83" s="98" t="str">
        <f t="shared" si="47"/>
        <v xml:space="preserve"> </v>
      </c>
      <c r="BK83" s="98" t="str">
        <f t="shared" si="47"/>
        <v xml:space="preserve"> </v>
      </c>
      <c r="BM83" s="22"/>
      <c r="BU83" s="28"/>
    </row>
    <row r="84" spans="1:73" s="26" customFormat="1" ht="24.95" customHeight="1" x14ac:dyDescent="0.25">
      <c r="A84" s="24"/>
      <c r="B84" s="301"/>
      <c r="C84" s="788"/>
      <c r="D84" s="789"/>
      <c r="E84" s="789"/>
      <c r="F84" s="790"/>
      <c r="G84" s="309"/>
      <c r="H84" s="309"/>
      <c r="I84" s="309"/>
      <c r="J84" s="309"/>
      <c r="K84" s="309"/>
      <c r="L84" s="309"/>
      <c r="M84" s="309"/>
      <c r="N84" s="309"/>
      <c r="O84" s="309"/>
      <c r="P84" s="309"/>
      <c r="Q84" s="309"/>
      <c r="R84" s="309"/>
      <c r="S84" s="180"/>
      <c r="T84" s="307" t="str">
        <f t="shared" si="48"/>
        <v xml:space="preserve"> </v>
      </c>
      <c r="U84" s="307" t="str">
        <f t="shared" si="49"/>
        <v xml:space="preserve"> </v>
      </c>
      <c r="V84" s="307" t="str">
        <f t="shared" si="50"/>
        <v xml:space="preserve"> </v>
      </c>
      <c r="W84" s="307" t="str">
        <f t="shared" si="51"/>
        <v xml:space="preserve"> </v>
      </c>
      <c r="X84" s="307" t="str">
        <f t="shared" si="52"/>
        <v xml:space="preserve"> </v>
      </c>
      <c r="Y84" s="307" t="str">
        <f t="shared" si="53"/>
        <v xml:space="preserve"> </v>
      </c>
      <c r="Z84" s="96" t="str">
        <f t="shared" si="54"/>
        <v xml:space="preserve"> </v>
      </c>
      <c r="AA84" s="309"/>
      <c r="AB84" s="309"/>
      <c r="AC84" s="309"/>
      <c r="AD84" s="309"/>
      <c r="AE84" s="309"/>
      <c r="AF84" s="21"/>
      <c r="AG84" s="24"/>
      <c r="AH84" s="96" t="str">
        <f t="shared" si="65"/>
        <v xml:space="preserve"> </v>
      </c>
      <c r="AI84" s="69" t="str">
        <f t="shared" si="55"/>
        <v xml:space="preserve"> </v>
      </c>
      <c r="AJ84" s="85" t="str">
        <f t="shared" si="56"/>
        <v xml:space="preserve"> </v>
      </c>
      <c r="AK84" s="70" t="str">
        <f t="shared" si="66"/>
        <v xml:space="preserve"> </v>
      </c>
      <c r="AL84" s="304"/>
      <c r="AM84" s="78" t="str">
        <f t="shared" si="57"/>
        <v xml:space="preserve"> </v>
      </c>
      <c r="AN84" s="87" t="str">
        <f t="shared" si="58"/>
        <v xml:space="preserve"> </v>
      </c>
      <c r="AO84" s="79" t="str">
        <f t="shared" si="67"/>
        <v xml:space="preserve"> </v>
      </c>
      <c r="AP84" s="305"/>
      <c r="AQ84" s="80" t="str">
        <f t="shared" si="59"/>
        <v xml:space="preserve"> </v>
      </c>
      <c r="AR84" s="88" t="str">
        <f t="shared" si="60"/>
        <v xml:space="preserve"> </v>
      </c>
      <c r="AS84" s="81" t="str">
        <f t="shared" si="68"/>
        <v xml:space="preserve"> </v>
      </c>
      <c r="AT84" s="306"/>
      <c r="AU84" s="82" t="str">
        <f t="shared" si="61"/>
        <v xml:space="preserve"> </v>
      </c>
      <c r="AV84" s="89" t="str">
        <f t="shared" si="62"/>
        <v xml:space="preserve"> </v>
      </c>
      <c r="AW84" s="83" t="str">
        <f t="shared" si="69"/>
        <v xml:space="preserve"> </v>
      </c>
      <c r="AX84" s="306"/>
      <c r="AY84" s="218" t="str">
        <f t="shared" si="63"/>
        <v xml:space="preserve"> </v>
      </c>
      <c r="AZ84" s="219" t="str">
        <f t="shared" si="64"/>
        <v xml:space="preserve"> </v>
      </c>
      <c r="BA84" s="220" t="str">
        <f t="shared" si="70"/>
        <v xml:space="preserve"> </v>
      </c>
      <c r="BB84" s="306"/>
      <c r="BC84" s="27"/>
      <c r="BE84" s="98" t="str">
        <f t="shared" si="46"/>
        <v xml:space="preserve"> </v>
      </c>
      <c r="BF84" s="98" t="str">
        <f t="shared" si="46"/>
        <v xml:space="preserve"> </v>
      </c>
      <c r="BG84" s="98" t="str">
        <f t="shared" si="46"/>
        <v xml:space="preserve"> </v>
      </c>
      <c r="BI84" s="98" t="str">
        <f t="shared" si="47"/>
        <v xml:space="preserve"> </v>
      </c>
      <c r="BJ84" s="98" t="str">
        <f t="shared" si="47"/>
        <v xml:space="preserve"> </v>
      </c>
      <c r="BK84" s="98" t="str">
        <f t="shared" si="47"/>
        <v xml:space="preserve"> </v>
      </c>
      <c r="BM84" s="22"/>
      <c r="BU84" s="28"/>
    </row>
    <row r="85" spans="1:73" s="26" customFormat="1" ht="24.95" customHeight="1" x14ac:dyDescent="0.25">
      <c r="A85" s="24"/>
      <c r="B85" s="301"/>
      <c r="C85" s="788"/>
      <c r="D85" s="789"/>
      <c r="E85" s="789"/>
      <c r="F85" s="790"/>
      <c r="G85" s="309"/>
      <c r="H85" s="309"/>
      <c r="I85" s="309"/>
      <c r="J85" s="309"/>
      <c r="K85" s="309"/>
      <c r="L85" s="309"/>
      <c r="M85" s="309"/>
      <c r="N85" s="309"/>
      <c r="O85" s="309"/>
      <c r="P85" s="309"/>
      <c r="Q85" s="309"/>
      <c r="R85" s="309"/>
      <c r="S85" s="180"/>
      <c r="T85" s="307" t="str">
        <f t="shared" si="48"/>
        <v xml:space="preserve"> </v>
      </c>
      <c r="U85" s="307" t="str">
        <f t="shared" si="49"/>
        <v xml:space="preserve"> </v>
      </c>
      <c r="V85" s="307" t="str">
        <f t="shared" si="50"/>
        <v xml:space="preserve"> </v>
      </c>
      <c r="W85" s="307" t="str">
        <f t="shared" si="51"/>
        <v xml:space="preserve"> </v>
      </c>
      <c r="X85" s="307" t="str">
        <f t="shared" si="52"/>
        <v xml:space="preserve"> </v>
      </c>
      <c r="Y85" s="307" t="str">
        <f t="shared" si="53"/>
        <v xml:space="preserve"> </v>
      </c>
      <c r="Z85" s="96" t="str">
        <f t="shared" si="54"/>
        <v xml:space="preserve"> </v>
      </c>
      <c r="AA85" s="309"/>
      <c r="AB85" s="309"/>
      <c r="AC85" s="309"/>
      <c r="AD85" s="309"/>
      <c r="AE85" s="309"/>
      <c r="AF85" s="21"/>
      <c r="AG85" s="24"/>
      <c r="AH85" s="96" t="str">
        <f t="shared" si="65"/>
        <v xml:space="preserve"> </v>
      </c>
      <c r="AI85" s="69" t="str">
        <f t="shared" si="55"/>
        <v xml:space="preserve"> </v>
      </c>
      <c r="AJ85" s="85" t="str">
        <f t="shared" si="56"/>
        <v xml:space="preserve"> </v>
      </c>
      <c r="AK85" s="70" t="str">
        <f t="shared" si="66"/>
        <v xml:space="preserve"> </v>
      </c>
      <c r="AL85" s="304"/>
      <c r="AM85" s="78" t="str">
        <f t="shared" si="57"/>
        <v xml:space="preserve"> </v>
      </c>
      <c r="AN85" s="87" t="str">
        <f t="shared" si="58"/>
        <v xml:space="preserve"> </v>
      </c>
      <c r="AO85" s="79" t="str">
        <f t="shared" si="67"/>
        <v xml:space="preserve"> </v>
      </c>
      <c r="AP85" s="305"/>
      <c r="AQ85" s="80" t="str">
        <f t="shared" si="59"/>
        <v xml:space="preserve"> </v>
      </c>
      <c r="AR85" s="88" t="str">
        <f t="shared" si="60"/>
        <v xml:space="preserve"> </v>
      </c>
      <c r="AS85" s="81" t="str">
        <f t="shared" si="68"/>
        <v xml:space="preserve"> </v>
      </c>
      <c r="AT85" s="306"/>
      <c r="AU85" s="82" t="str">
        <f t="shared" si="61"/>
        <v xml:space="preserve"> </v>
      </c>
      <c r="AV85" s="89" t="str">
        <f t="shared" si="62"/>
        <v xml:space="preserve"> </v>
      </c>
      <c r="AW85" s="83" t="str">
        <f t="shared" si="69"/>
        <v xml:space="preserve"> </v>
      </c>
      <c r="AX85" s="306"/>
      <c r="AY85" s="218" t="str">
        <f t="shared" si="63"/>
        <v xml:space="preserve"> </v>
      </c>
      <c r="AZ85" s="219" t="str">
        <f t="shared" si="64"/>
        <v xml:space="preserve"> </v>
      </c>
      <c r="BA85" s="220" t="str">
        <f t="shared" si="70"/>
        <v xml:space="preserve"> </v>
      </c>
      <c r="BB85" s="306"/>
      <c r="BC85" s="27"/>
      <c r="BE85" s="98" t="str">
        <f t="shared" si="46"/>
        <v xml:space="preserve"> </v>
      </c>
      <c r="BF85" s="98" t="str">
        <f t="shared" si="46"/>
        <v xml:space="preserve"> </v>
      </c>
      <c r="BG85" s="98" t="str">
        <f t="shared" si="46"/>
        <v xml:space="preserve"> </v>
      </c>
      <c r="BI85" s="98" t="str">
        <f t="shared" si="47"/>
        <v xml:space="preserve"> </v>
      </c>
      <c r="BJ85" s="98" t="str">
        <f t="shared" si="47"/>
        <v xml:space="preserve"> </v>
      </c>
      <c r="BK85" s="98" t="str">
        <f t="shared" si="47"/>
        <v xml:space="preserve"> </v>
      </c>
      <c r="BM85" s="22"/>
      <c r="BU85" s="28"/>
    </row>
    <row r="86" spans="1:73" s="26" customFormat="1" ht="24.95" customHeight="1" x14ac:dyDescent="0.25">
      <c r="A86" s="24"/>
      <c r="B86" s="301"/>
      <c r="C86" s="788"/>
      <c r="D86" s="789"/>
      <c r="E86" s="789"/>
      <c r="F86" s="790"/>
      <c r="G86" s="309"/>
      <c r="H86" s="309"/>
      <c r="I86" s="309"/>
      <c r="J86" s="309"/>
      <c r="K86" s="309"/>
      <c r="L86" s="309"/>
      <c r="M86" s="309"/>
      <c r="N86" s="309"/>
      <c r="O86" s="309"/>
      <c r="P86" s="309"/>
      <c r="Q86" s="309"/>
      <c r="R86" s="309"/>
      <c r="S86" s="180"/>
      <c r="T86" s="307" t="str">
        <f t="shared" si="48"/>
        <v xml:space="preserve"> </v>
      </c>
      <c r="U86" s="307" t="str">
        <f t="shared" si="49"/>
        <v xml:space="preserve"> </v>
      </c>
      <c r="V86" s="307" t="str">
        <f t="shared" si="50"/>
        <v xml:space="preserve"> </v>
      </c>
      <c r="W86" s="307" t="str">
        <f t="shared" si="51"/>
        <v xml:space="preserve"> </v>
      </c>
      <c r="X86" s="307" t="str">
        <f t="shared" si="52"/>
        <v xml:space="preserve"> </v>
      </c>
      <c r="Y86" s="307" t="str">
        <f t="shared" si="53"/>
        <v xml:space="preserve"> </v>
      </c>
      <c r="Z86" s="96" t="str">
        <f t="shared" si="54"/>
        <v xml:space="preserve"> </v>
      </c>
      <c r="AA86" s="309"/>
      <c r="AB86" s="309"/>
      <c r="AC86" s="309"/>
      <c r="AD86" s="309"/>
      <c r="AE86" s="309"/>
      <c r="AF86" s="21"/>
      <c r="AG86" s="24"/>
      <c r="AH86" s="96" t="str">
        <f t="shared" si="65"/>
        <v xml:space="preserve"> </v>
      </c>
      <c r="AI86" s="69" t="str">
        <f t="shared" si="55"/>
        <v xml:space="preserve"> </v>
      </c>
      <c r="AJ86" s="85" t="str">
        <f t="shared" si="56"/>
        <v xml:space="preserve"> </v>
      </c>
      <c r="AK86" s="70" t="str">
        <f t="shared" si="66"/>
        <v xml:space="preserve"> </v>
      </c>
      <c r="AL86" s="304"/>
      <c r="AM86" s="78" t="str">
        <f t="shared" si="57"/>
        <v xml:space="preserve"> </v>
      </c>
      <c r="AN86" s="87" t="str">
        <f t="shared" si="58"/>
        <v xml:space="preserve"> </v>
      </c>
      <c r="AO86" s="79" t="str">
        <f t="shared" si="67"/>
        <v xml:space="preserve"> </v>
      </c>
      <c r="AP86" s="305"/>
      <c r="AQ86" s="80" t="str">
        <f t="shared" si="59"/>
        <v xml:space="preserve"> </v>
      </c>
      <c r="AR86" s="88" t="str">
        <f t="shared" si="60"/>
        <v xml:space="preserve"> </v>
      </c>
      <c r="AS86" s="81" t="str">
        <f t="shared" si="68"/>
        <v xml:space="preserve"> </v>
      </c>
      <c r="AT86" s="306"/>
      <c r="AU86" s="82" t="str">
        <f t="shared" si="61"/>
        <v xml:space="preserve"> </v>
      </c>
      <c r="AV86" s="89" t="str">
        <f t="shared" si="62"/>
        <v xml:space="preserve"> </v>
      </c>
      <c r="AW86" s="83" t="str">
        <f t="shared" si="69"/>
        <v xml:space="preserve"> </v>
      </c>
      <c r="AX86" s="306"/>
      <c r="AY86" s="218" t="str">
        <f t="shared" si="63"/>
        <v xml:space="preserve"> </v>
      </c>
      <c r="AZ86" s="219" t="str">
        <f t="shared" si="64"/>
        <v xml:space="preserve"> </v>
      </c>
      <c r="BA86" s="220" t="str">
        <f t="shared" si="70"/>
        <v xml:space="preserve"> </v>
      </c>
      <c r="BB86" s="306"/>
      <c r="BC86" s="27"/>
      <c r="BE86" s="98" t="str">
        <f t="shared" si="46"/>
        <v xml:space="preserve"> </v>
      </c>
      <c r="BF86" s="98" t="str">
        <f t="shared" si="46"/>
        <v xml:space="preserve"> </v>
      </c>
      <c r="BG86" s="98" t="str">
        <f t="shared" si="46"/>
        <v xml:space="preserve"> </v>
      </c>
      <c r="BI86" s="98" t="str">
        <f t="shared" si="47"/>
        <v xml:space="preserve"> </v>
      </c>
      <c r="BJ86" s="98" t="str">
        <f t="shared" si="47"/>
        <v xml:space="preserve"> </v>
      </c>
      <c r="BK86" s="98" t="str">
        <f t="shared" si="47"/>
        <v xml:space="preserve"> </v>
      </c>
      <c r="BM86" s="22"/>
      <c r="BU86" s="28"/>
    </row>
    <row r="87" spans="1:73" s="26" customFormat="1" ht="24.95" customHeight="1" x14ac:dyDescent="0.25">
      <c r="A87" s="24"/>
      <c r="B87" s="301"/>
      <c r="C87" s="788"/>
      <c r="D87" s="789"/>
      <c r="E87" s="789"/>
      <c r="F87" s="790"/>
      <c r="G87" s="309"/>
      <c r="H87" s="309"/>
      <c r="I87" s="309"/>
      <c r="J87" s="309"/>
      <c r="K87" s="309"/>
      <c r="L87" s="309"/>
      <c r="M87" s="309"/>
      <c r="N87" s="309"/>
      <c r="O87" s="309"/>
      <c r="P87" s="309"/>
      <c r="Q87" s="309"/>
      <c r="R87" s="309"/>
      <c r="S87" s="180"/>
      <c r="T87" s="307" t="str">
        <f t="shared" si="48"/>
        <v xml:space="preserve"> </v>
      </c>
      <c r="U87" s="307" t="str">
        <f t="shared" si="49"/>
        <v xml:space="preserve"> </v>
      </c>
      <c r="V87" s="307" t="str">
        <f t="shared" si="50"/>
        <v xml:space="preserve"> </v>
      </c>
      <c r="W87" s="307" t="str">
        <f t="shared" si="51"/>
        <v xml:space="preserve"> </v>
      </c>
      <c r="X87" s="307" t="str">
        <f t="shared" si="52"/>
        <v xml:space="preserve"> </v>
      </c>
      <c r="Y87" s="307" t="str">
        <f t="shared" si="53"/>
        <v xml:space="preserve"> </v>
      </c>
      <c r="Z87" s="96" t="str">
        <f t="shared" si="54"/>
        <v xml:space="preserve"> </v>
      </c>
      <c r="AA87" s="309"/>
      <c r="AB87" s="309"/>
      <c r="AC87" s="309"/>
      <c r="AD87" s="309"/>
      <c r="AE87" s="309"/>
      <c r="AF87" s="21"/>
      <c r="AG87" s="24"/>
      <c r="AH87" s="96" t="str">
        <f t="shared" si="65"/>
        <v xml:space="preserve"> </v>
      </c>
      <c r="AI87" s="69" t="str">
        <f t="shared" si="55"/>
        <v xml:space="preserve"> </v>
      </c>
      <c r="AJ87" s="85" t="str">
        <f t="shared" si="56"/>
        <v xml:space="preserve"> </v>
      </c>
      <c r="AK87" s="70" t="str">
        <f t="shared" si="66"/>
        <v xml:space="preserve"> </v>
      </c>
      <c r="AL87" s="304"/>
      <c r="AM87" s="78" t="str">
        <f t="shared" si="57"/>
        <v xml:space="preserve"> </v>
      </c>
      <c r="AN87" s="87" t="str">
        <f t="shared" si="58"/>
        <v xml:space="preserve"> </v>
      </c>
      <c r="AO87" s="79" t="str">
        <f t="shared" si="67"/>
        <v xml:space="preserve"> </v>
      </c>
      <c r="AP87" s="305"/>
      <c r="AQ87" s="80" t="str">
        <f t="shared" si="59"/>
        <v xml:space="preserve"> </v>
      </c>
      <c r="AR87" s="88" t="str">
        <f t="shared" si="60"/>
        <v xml:space="preserve"> </v>
      </c>
      <c r="AS87" s="81" t="str">
        <f t="shared" si="68"/>
        <v xml:space="preserve"> </v>
      </c>
      <c r="AT87" s="306"/>
      <c r="AU87" s="82" t="str">
        <f t="shared" si="61"/>
        <v xml:space="preserve"> </v>
      </c>
      <c r="AV87" s="89" t="str">
        <f t="shared" si="62"/>
        <v xml:space="preserve"> </v>
      </c>
      <c r="AW87" s="83" t="str">
        <f t="shared" si="69"/>
        <v xml:space="preserve"> </v>
      </c>
      <c r="AX87" s="306"/>
      <c r="AY87" s="218" t="str">
        <f t="shared" si="63"/>
        <v xml:space="preserve"> </v>
      </c>
      <c r="AZ87" s="219" t="str">
        <f t="shared" si="64"/>
        <v xml:space="preserve"> </v>
      </c>
      <c r="BA87" s="220" t="str">
        <f t="shared" si="70"/>
        <v xml:space="preserve"> </v>
      </c>
      <c r="BB87" s="306"/>
      <c r="BC87" s="27"/>
      <c r="BE87" s="98" t="str">
        <f t="shared" si="46"/>
        <v xml:space="preserve"> </v>
      </c>
      <c r="BF87" s="98" t="str">
        <f t="shared" si="46"/>
        <v xml:space="preserve"> </v>
      </c>
      <c r="BG87" s="98" t="str">
        <f t="shared" si="46"/>
        <v xml:space="preserve"> </v>
      </c>
      <c r="BI87" s="98" t="str">
        <f t="shared" si="47"/>
        <v xml:space="preserve"> </v>
      </c>
      <c r="BJ87" s="98" t="str">
        <f t="shared" si="47"/>
        <v xml:space="preserve"> </v>
      </c>
      <c r="BK87" s="98" t="str">
        <f t="shared" si="47"/>
        <v xml:space="preserve"> </v>
      </c>
      <c r="BM87" s="22"/>
      <c r="BU87" s="28"/>
    </row>
    <row r="88" spans="1:73" s="26" customFormat="1" ht="24.95" customHeight="1" x14ac:dyDescent="0.25">
      <c r="A88" s="24"/>
      <c r="B88" s="301"/>
      <c r="C88" s="788"/>
      <c r="D88" s="789"/>
      <c r="E88" s="789"/>
      <c r="F88" s="790"/>
      <c r="G88" s="309"/>
      <c r="H88" s="309"/>
      <c r="I88" s="309"/>
      <c r="J88" s="309"/>
      <c r="K88" s="309"/>
      <c r="L88" s="309"/>
      <c r="M88" s="309"/>
      <c r="N88" s="309"/>
      <c r="O88" s="309"/>
      <c r="P88" s="309"/>
      <c r="Q88" s="309"/>
      <c r="R88" s="309"/>
      <c r="S88" s="180"/>
      <c r="T88" s="307" t="str">
        <f t="shared" si="48"/>
        <v xml:space="preserve"> </v>
      </c>
      <c r="U88" s="307" t="str">
        <f t="shared" si="49"/>
        <v xml:space="preserve"> </v>
      </c>
      <c r="V88" s="307" t="str">
        <f t="shared" si="50"/>
        <v xml:space="preserve"> </v>
      </c>
      <c r="W88" s="307" t="str">
        <f t="shared" si="51"/>
        <v xml:space="preserve"> </v>
      </c>
      <c r="X88" s="307" t="str">
        <f t="shared" si="52"/>
        <v xml:space="preserve"> </v>
      </c>
      <c r="Y88" s="307" t="str">
        <f t="shared" si="53"/>
        <v xml:space="preserve"> </v>
      </c>
      <c r="Z88" s="96" t="str">
        <f t="shared" si="54"/>
        <v xml:space="preserve"> </v>
      </c>
      <c r="AA88" s="309"/>
      <c r="AB88" s="309"/>
      <c r="AC88" s="309"/>
      <c r="AD88" s="309"/>
      <c r="AE88" s="309"/>
      <c r="AF88" s="21"/>
      <c r="AG88" s="24"/>
      <c r="AH88" s="96" t="str">
        <f t="shared" si="65"/>
        <v xml:space="preserve"> </v>
      </c>
      <c r="AI88" s="69" t="str">
        <f t="shared" si="55"/>
        <v xml:space="preserve"> </v>
      </c>
      <c r="AJ88" s="85" t="str">
        <f t="shared" si="56"/>
        <v xml:space="preserve"> </v>
      </c>
      <c r="AK88" s="70" t="str">
        <f t="shared" si="66"/>
        <v xml:space="preserve"> </v>
      </c>
      <c r="AL88" s="304"/>
      <c r="AM88" s="78" t="str">
        <f t="shared" si="57"/>
        <v xml:space="preserve"> </v>
      </c>
      <c r="AN88" s="87" t="str">
        <f t="shared" si="58"/>
        <v xml:space="preserve"> </v>
      </c>
      <c r="AO88" s="79" t="str">
        <f t="shared" si="67"/>
        <v xml:space="preserve"> </v>
      </c>
      <c r="AP88" s="305"/>
      <c r="AQ88" s="80" t="str">
        <f t="shared" si="59"/>
        <v xml:space="preserve"> </v>
      </c>
      <c r="AR88" s="88" t="str">
        <f t="shared" si="60"/>
        <v xml:space="preserve"> </v>
      </c>
      <c r="AS88" s="81" t="str">
        <f t="shared" si="68"/>
        <v xml:space="preserve"> </v>
      </c>
      <c r="AT88" s="306"/>
      <c r="AU88" s="82" t="str">
        <f t="shared" si="61"/>
        <v xml:space="preserve"> </v>
      </c>
      <c r="AV88" s="89" t="str">
        <f t="shared" si="62"/>
        <v xml:space="preserve"> </v>
      </c>
      <c r="AW88" s="83" t="str">
        <f t="shared" si="69"/>
        <v xml:space="preserve"> </v>
      </c>
      <c r="AX88" s="306"/>
      <c r="AY88" s="218" t="str">
        <f t="shared" si="63"/>
        <v xml:space="preserve"> </v>
      </c>
      <c r="AZ88" s="219" t="str">
        <f t="shared" si="64"/>
        <v xml:space="preserve"> </v>
      </c>
      <c r="BA88" s="220" t="str">
        <f t="shared" si="70"/>
        <v xml:space="preserve"> </v>
      </c>
      <c r="BB88" s="306"/>
      <c r="BC88" s="27"/>
      <c r="BE88" s="98" t="str">
        <f t="shared" si="46"/>
        <v xml:space="preserve"> </v>
      </c>
      <c r="BF88" s="98" t="str">
        <f t="shared" si="46"/>
        <v xml:space="preserve"> </v>
      </c>
      <c r="BG88" s="98" t="str">
        <f t="shared" si="46"/>
        <v xml:space="preserve"> </v>
      </c>
      <c r="BI88" s="98" t="str">
        <f t="shared" si="47"/>
        <v xml:space="preserve"> </v>
      </c>
      <c r="BJ88" s="98" t="str">
        <f t="shared" si="47"/>
        <v xml:space="preserve"> </v>
      </c>
      <c r="BK88" s="98" t="str">
        <f t="shared" si="47"/>
        <v xml:space="preserve"> </v>
      </c>
      <c r="BM88" s="22"/>
      <c r="BU88" s="28"/>
    </row>
    <row r="89" spans="1:73" s="26" customFormat="1" ht="24.95" customHeight="1" x14ac:dyDescent="0.25">
      <c r="A89" s="24"/>
      <c r="B89" s="301"/>
      <c r="C89" s="788"/>
      <c r="D89" s="789"/>
      <c r="E89" s="789"/>
      <c r="F89" s="790"/>
      <c r="G89" s="309"/>
      <c r="H89" s="309"/>
      <c r="I89" s="309"/>
      <c r="J89" s="309"/>
      <c r="K89" s="309"/>
      <c r="L89" s="309"/>
      <c r="M89" s="309"/>
      <c r="N89" s="309"/>
      <c r="O89" s="309"/>
      <c r="P89" s="309"/>
      <c r="Q89" s="309"/>
      <c r="R89" s="309"/>
      <c r="S89" s="180"/>
      <c r="T89" s="307" t="str">
        <f t="shared" si="48"/>
        <v xml:space="preserve"> </v>
      </c>
      <c r="U89" s="307" t="str">
        <f t="shared" si="49"/>
        <v xml:space="preserve"> </v>
      </c>
      <c r="V89" s="307" t="str">
        <f t="shared" si="50"/>
        <v xml:space="preserve"> </v>
      </c>
      <c r="W89" s="307" t="str">
        <f t="shared" si="51"/>
        <v xml:space="preserve"> </v>
      </c>
      <c r="X89" s="307" t="str">
        <f t="shared" si="52"/>
        <v xml:space="preserve"> </v>
      </c>
      <c r="Y89" s="307" t="str">
        <f t="shared" si="53"/>
        <v xml:space="preserve"> </v>
      </c>
      <c r="Z89" s="96" t="str">
        <f t="shared" si="54"/>
        <v xml:space="preserve"> </v>
      </c>
      <c r="AA89" s="309"/>
      <c r="AB89" s="309"/>
      <c r="AC89" s="309"/>
      <c r="AD89" s="309"/>
      <c r="AE89" s="309"/>
      <c r="AF89" s="21"/>
      <c r="AG89" s="24"/>
      <c r="AH89" s="96" t="str">
        <f t="shared" si="65"/>
        <v xml:space="preserve"> </v>
      </c>
      <c r="AI89" s="69" t="str">
        <f t="shared" si="55"/>
        <v xml:space="preserve"> </v>
      </c>
      <c r="AJ89" s="85" t="str">
        <f t="shared" si="56"/>
        <v xml:space="preserve"> </v>
      </c>
      <c r="AK89" s="70" t="str">
        <f t="shared" si="66"/>
        <v xml:space="preserve"> </v>
      </c>
      <c r="AL89" s="304"/>
      <c r="AM89" s="78" t="str">
        <f t="shared" si="57"/>
        <v xml:space="preserve"> </v>
      </c>
      <c r="AN89" s="87" t="str">
        <f t="shared" si="58"/>
        <v xml:space="preserve"> </v>
      </c>
      <c r="AO89" s="79" t="str">
        <f t="shared" si="67"/>
        <v xml:space="preserve"> </v>
      </c>
      <c r="AP89" s="305"/>
      <c r="AQ89" s="80" t="str">
        <f t="shared" si="59"/>
        <v xml:space="preserve"> </v>
      </c>
      <c r="AR89" s="88" t="str">
        <f t="shared" si="60"/>
        <v xml:space="preserve"> </v>
      </c>
      <c r="AS89" s="81" t="str">
        <f t="shared" si="68"/>
        <v xml:space="preserve"> </v>
      </c>
      <c r="AT89" s="306"/>
      <c r="AU89" s="82" t="str">
        <f t="shared" si="61"/>
        <v xml:space="preserve"> </v>
      </c>
      <c r="AV89" s="89" t="str">
        <f t="shared" si="62"/>
        <v xml:space="preserve"> </v>
      </c>
      <c r="AW89" s="83" t="str">
        <f t="shared" si="69"/>
        <v xml:space="preserve"> </v>
      </c>
      <c r="AX89" s="306"/>
      <c r="AY89" s="218" t="str">
        <f t="shared" si="63"/>
        <v xml:space="preserve"> </v>
      </c>
      <c r="AZ89" s="219" t="str">
        <f t="shared" si="64"/>
        <v xml:space="preserve"> </v>
      </c>
      <c r="BA89" s="220" t="str">
        <f t="shared" si="70"/>
        <v xml:space="preserve"> </v>
      </c>
      <c r="BB89" s="306"/>
      <c r="BC89" s="27"/>
      <c r="BE89" s="98" t="str">
        <f t="shared" si="46"/>
        <v xml:space="preserve"> </v>
      </c>
      <c r="BF89" s="98" t="str">
        <f t="shared" si="46"/>
        <v xml:space="preserve"> </v>
      </c>
      <c r="BG89" s="98" t="str">
        <f t="shared" si="46"/>
        <v xml:space="preserve"> </v>
      </c>
      <c r="BI89" s="98" t="str">
        <f t="shared" si="47"/>
        <v xml:space="preserve"> </v>
      </c>
      <c r="BJ89" s="98" t="str">
        <f t="shared" si="47"/>
        <v xml:space="preserve"> </v>
      </c>
      <c r="BK89" s="98" t="str">
        <f t="shared" si="47"/>
        <v xml:space="preserve"> </v>
      </c>
      <c r="BM89" s="22"/>
      <c r="BU89" s="28"/>
    </row>
    <row r="90" spans="1:73" s="26" customFormat="1" ht="24.95" customHeight="1" x14ac:dyDescent="0.25">
      <c r="A90" s="24"/>
      <c r="B90" s="301"/>
      <c r="C90" s="788"/>
      <c r="D90" s="789"/>
      <c r="E90" s="789"/>
      <c r="F90" s="790"/>
      <c r="G90" s="309"/>
      <c r="H90" s="309"/>
      <c r="I90" s="309"/>
      <c r="J90" s="309"/>
      <c r="K90" s="309"/>
      <c r="L90" s="309"/>
      <c r="M90" s="309"/>
      <c r="N90" s="309"/>
      <c r="O90" s="309"/>
      <c r="P90" s="309"/>
      <c r="Q90" s="309"/>
      <c r="R90" s="309"/>
      <c r="S90" s="180"/>
      <c r="T90" s="307" t="str">
        <f t="shared" si="48"/>
        <v xml:space="preserve"> </v>
      </c>
      <c r="U90" s="307" t="str">
        <f t="shared" si="49"/>
        <v xml:space="preserve"> </v>
      </c>
      <c r="V90" s="307" t="str">
        <f t="shared" si="50"/>
        <v xml:space="preserve"> </v>
      </c>
      <c r="W90" s="307" t="str">
        <f t="shared" si="51"/>
        <v xml:space="preserve"> </v>
      </c>
      <c r="X90" s="307" t="str">
        <f t="shared" si="52"/>
        <v xml:space="preserve"> </v>
      </c>
      <c r="Y90" s="307" t="str">
        <f t="shared" si="53"/>
        <v xml:space="preserve"> </v>
      </c>
      <c r="Z90" s="96" t="str">
        <f t="shared" si="54"/>
        <v xml:space="preserve"> </v>
      </c>
      <c r="AA90" s="309"/>
      <c r="AB90" s="309"/>
      <c r="AC90" s="309"/>
      <c r="AD90" s="309"/>
      <c r="AE90" s="309"/>
      <c r="AF90" s="21"/>
      <c r="AG90" s="24"/>
      <c r="AH90" s="96" t="str">
        <f t="shared" si="65"/>
        <v xml:space="preserve"> </v>
      </c>
      <c r="AI90" s="69" t="str">
        <f t="shared" si="55"/>
        <v xml:space="preserve"> </v>
      </c>
      <c r="AJ90" s="85" t="str">
        <f t="shared" si="56"/>
        <v xml:space="preserve"> </v>
      </c>
      <c r="AK90" s="70" t="str">
        <f t="shared" si="66"/>
        <v xml:space="preserve"> </v>
      </c>
      <c r="AL90" s="304"/>
      <c r="AM90" s="78" t="str">
        <f t="shared" si="57"/>
        <v xml:space="preserve"> </v>
      </c>
      <c r="AN90" s="87" t="str">
        <f t="shared" si="58"/>
        <v xml:space="preserve"> </v>
      </c>
      <c r="AO90" s="79" t="str">
        <f t="shared" si="67"/>
        <v xml:space="preserve"> </v>
      </c>
      <c r="AP90" s="305"/>
      <c r="AQ90" s="80" t="str">
        <f t="shared" si="59"/>
        <v xml:space="preserve"> </v>
      </c>
      <c r="AR90" s="88" t="str">
        <f t="shared" si="60"/>
        <v xml:space="preserve"> </v>
      </c>
      <c r="AS90" s="81" t="str">
        <f t="shared" si="68"/>
        <v xml:space="preserve"> </v>
      </c>
      <c r="AT90" s="306"/>
      <c r="AU90" s="82" t="str">
        <f t="shared" si="61"/>
        <v xml:space="preserve"> </v>
      </c>
      <c r="AV90" s="89" t="str">
        <f t="shared" si="62"/>
        <v xml:space="preserve"> </v>
      </c>
      <c r="AW90" s="83" t="str">
        <f t="shared" si="69"/>
        <v xml:space="preserve"> </v>
      </c>
      <c r="AX90" s="306"/>
      <c r="AY90" s="218" t="str">
        <f t="shared" si="63"/>
        <v xml:space="preserve"> </v>
      </c>
      <c r="AZ90" s="219" t="str">
        <f t="shared" si="64"/>
        <v xml:space="preserve"> </v>
      </c>
      <c r="BA90" s="220" t="str">
        <f t="shared" si="70"/>
        <v xml:space="preserve"> </v>
      </c>
      <c r="BB90" s="306"/>
      <c r="BC90" s="27"/>
      <c r="BE90" s="98" t="str">
        <f t="shared" si="46"/>
        <v xml:space="preserve"> </v>
      </c>
      <c r="BF90" s="98" t="str">
        <f t="shared" si="46"/>
        <v xml:space="preserve"> </v>
      </c>
      <c r="BG90" s="98" t="str">
        <f t="shared" si="46"/>
        <v xml:space="preserve"> </v>
      </c>
      <c r="BI90" s="98" t="str">
        <f t="shared" si="47"/>
        <v xml:space="preserve"> </v>
      </c>
      <c r="BJ90" s="98" t="str">
        <f t="shared" si="47"/>
        <v xml:space="preserve"> </v>
      </c>
      <c r="BK90" s="98" t="str">
        <f t="shared" si="47"/>
        <v xml:space="preserve"> </v>
      </c>
      <c r="BM90" s="22"/>
      <c r="BU90" s="28"/>
    </row>
    <row r="91" spans="1:73" s="26" customFormat="1" ht="24.95" customHeight="1" x14ac:dyDescent="0.25">
      <c r="A91" s="24"/>
      <c r="B91" s="301"/>
      <c r="C91" s="788"/>
      <c r="D91" s="789"/>
      <c r="E91" s="789"/>
      <c r="F91" s="790"/>
      <c r="G91" s="309"/>
      <c r="H91" s="309"/>
      <c r="I91" s="309"/>
      <c r="J91" s="309"/>
      <c r="K91" s="309"/>
      <c r="L91" s="309"/>
      <c r="M91" s="309"/>
      <c r="N91" s="309"/>
      <c r="O91" s="309"/>
      <c r="P91" s="309"/>
      <c r="Q91" s="309"/>
      <c r="R91" s="309"/>
      <c r="S91" s="180"/>
      <c r="T91" s="307" t="str">
        <f t="shared" si="48"/>
        <v xml:space="preserve"> </v>
      </c>
      <c r="U91" s="307" t="str">
        <f t="shared" si="49"/>
        <v xml:space="preserve"> </v>
      </c>
      <c r="V91" s="307" t="str">
        <f t="shared" si="50"/>
        <v xml:space="preserve"> </v>
      </c>
      <c r="W91" s="307" t="str">
        <f t="shared" si="51"/>
        <v xml:space="preserve"> </v>
      </c>
      <c r="X91" s="307" t="str">
        <f t="shared" si="52"/>
        <v xml:space="preserve"> </v>
      </c>
      <c r="Y91" s="307" t="str">
        <f t="shared" si="53"/>
        <v xml:space="preserve"> </v>
      </c>
      <c r="Z91" s="96" t="str">
        <f t="shared" si="54"/>
        <v xml:space="preserve"> </v>
      </c>
      <c r="AA91" s="309"/>
      <c r="AB91" s="309"/>
      <c r="AC91" s="309"/>
      <c r="AD91" s="309"/>
      <c r="AE91" s="309"/>
      <c r="AF91" s="21"/>
      <c r="AG91" s="24"/>
      <c r="AH91" s="96" t="str">
        <f t="shared" si="65"/>
        <v xml:space="preserve"> </v>
      </c>
      <c r="AI91" s="69" t="str">
        <f t="shared" si="55"/>
        <v xml:space="preserve"> </v>
      </c>
      <c r="AJ91" s="85" t="str">
        <f t="shared" si="56"/>
        <v xml:space="preserve"> </v>
      </c>
      <c r="AK91" s="70" t="str">
        <f t="shared" si="66"/>
        <v xml:space="preserve"> </v>
      </c>
      <c r="AL91" s="304"/>
      <c r="AM91" s="78" t="str">
        <f t="shared" si="57"/>
        <v xml:space="preserve"> </v>
      </c>
      <c r="AN91" s="87" t="str">
        <f t="shared" si="58"/>
        <v xml:space="preserve"> </v>
      </c>
      <c r="AO91" s="79" t="str">
        <f t="shared" si="67"/>
        <v xml:space="preserve"> </v>
      </c>
      <c r="AP91" s="305"/>
      <c r="AQ91" s="80" t="str">
        <f t="shared" si="59"/>
        <v xml:space="preserve"> </v>
      </c>
      <c r="AR91" s="88" t="str">
        <f t="shared" si="60"/>
        <v xml:space="preserve"> </v>
      </c>
      <c r="AS91" s="81" t="str">
        <f t="shared" si="68"/>
        <v xml:space="preserve"> </v>
      </c>
      <c r="AT91" s="306"/>
      <c r="AU91" s="82" t="str">
        <f t="shared" si="61"/>
        <v xml:space="preserve"> </v>
      </c>
      <c r="AV91" s="89" t="str">
        <f t="shared" si="62"/>
        <v xml:space="preserve"> </v>
      </c>
      <c r="AW91" s="83" t="str">
        <f t="shared" si="69"/>
        <v xml:space="preserve"> </v>
      </c>
      <c r="AX91" s="306"/>
      <c r="AY91" s="218" t="str">
        <f t="shared" si="63"/>
        <v xml:space="preserve"> </v>
      </c>
      <c r="AZ91" s="219" t="str">
        <f t="shared" si="64"/>
        <v xml:space="preserve"> </v>
      </c>
      <c r="BA91" s="220" t="str">
        <f t="shared" si="70"/>
        <v xml:space="preserve"> </v>
      </c>
      <c r="BB91" s="306"/>
      <c r="BC91" s="27"/>
      <c r="BE91" s="98" t="str">
        <f t="shared" si="46"/>
        <v xml:space="preserve"> </v>
      </c>
      <c r="BF91" s="98" t="str">
        <f t="shared" si="46"/>
        <v xml:space="preserve"> </v>
      </c>
      <c r="BG91" s="98" t="str">
        <f t="shared" si="46"/>
        <v xml:space="preserve"> </v>
      </c>
      <c r="BI91" s="98" t="str">
        <f t="shared" si="47"/>
        <v xml:space="preserve"> </v>
      </c>
      <c r="BJ91" s="98" t="str">
        <f t="shared" si="47"/>
        <v xml:space="preserve"> </v>
      </c>
      <c r="BK91" s="98" t="str">
        <f t="shared" si="47"/>
        <v xml:space="preserve"> </v>
      </c>
      <c r="BM91" s="22"/>
      <c r="BU91" s="28"/>
    </row>
    <row r="92" spans="1:73" s="26" customFormat="1" ht="24.95" customHeight="1" x14ac:dyDescent="0.25">
      <c r="A92" s="24"/>
      <c r="B92" s="301"/>
      <c r="C92" s="788"/>
      <c r="D92" s="789"/>
      <c r="E92" s="789"/>
      <c r="F92" s="790"/>
      <c r="G92" s="309"/>
      <c r="H92" s="309"/>
      <c r="I92" s="309"/>
      <c r="J92" s="309"/>
      <c r="K92" s="309"/>
      <c r="L92" s="309"/>
      <c r="M92" s="309"/>
      <c r="N92" s="309"/>
      <c r="O92" s="309"/>
      <c r="P92" s="309"/>
      <c r="Q92" s="309"/>
      <c r="R92" s="309"/>
      <c r="S92" s="180"/>
      <c r="T92" s="307" t="str">
        <f t="shared" si="48"/>
        <v xml:space="preserve"> </v>
      </c>
      <c r="U92" s="307" t="str">
        <f t="shared" si="49"/>
        <v xml:space="preserve"> </v>
      </c>
      <c r="V92" s="307" t="str">
        <f t="shared" si="50"/>
        <v xml:space="preserve"> </v>
      </c>
      <c r="W92" s="307" t="str">
        <f t="shared" si="51"/>
        <v xml:space="preserve"> </v>
      </c>
      <c r="X92" s="307" t="str">
        <f t="shared" si="52"/>
        <v xml:space="preserve"> </v>
      </c>
      <c r="Y92" s="307" t="str">
        <f t="shared" si="53"/>
        <v xml:space="preserve"> </v>
      </c>
      <c r="Z92" s="96" t="str">
        <f t="shared" si="54"/>
        <v xml:space="preserve"> </v>
      </c>
      <c r="AA92" s="309"/>
      <c r="AB92" s="309"/>
      <c r="AC92" s="309"/>
      <c r="AD92" s="309"/>
      <c r="AE92" s="309"/>
      <c r="AF92" s="21"/>
      <c r="AG92" s="24"/>
      <c r="AH92" s="96" t="str">
        <f t="shared" si="65"/>
        <v xml:space="preserve"> </v>
      </c>
      <c r="AI92" s="69" t="str">
        <f t="shared" si="55"/>
        <v xml:space="preserve"> </v>
      </c>
      <c r="AJ92" s="85" t="str">
        <f t="shared" si="56"/>
        <v xml:space="preserve"> </v>
      </c>
      <c r="AK92" s="70" t="str">
        <f t="shared" si="66"/>
        <v xml:space="preserve"> </v>
      </c>
      <c r="AL92" s="304"/>
      <c r="AM92" s="78" t="str">
        <f t="shared" si="57"/>
        <v xml:space="preserve"> </v>
      </c>
      <c r="AN92" s="87" t="str">
        <f t="shared" si="58"/>
        <v xml:space="preserve"> </v>
      </c>
      <c r="AO92" s="79" t="str">
        <f t="shared" si="67"/>
        <v xml:space="preserve"> </v>
      </c>
      <c r="AP92" s="305"/>
      <c r="AQ92" s="80" t="str">
        <f t="shared" si="59"/>
        <v xml:space="preserve"> </v>
      </c>
      <c r="AR92" s="88" t="str">
        <f t="shared" si="60"/>
        <v xml:space="preserve"> </v>
      </c>
      <c r="AS92" s="81" t="str">
        <f t="shared" si="68"/>
        <v xml:space="preserve"> </v>
      </c>
      <c r="AT92" s="306"/>
      <c r="AU92" s="82" t="str">
        <f t="shared" si="61"/>
        <v xml:space="preserve"> </v>
      </c>
      <c r="AV92" s="89" t="str">
        <f t="shared" si="62"/>
        <v xml:space="preserve"> </v>
      </c>
      <c r="AW92" s="83" t="str">
        <f t="shared" si="69"/>
        <v xml:space="preserve"> </v>
      </c>
      <c r="AX92" s="306"/>
      <c r="AY92" s="218" t="str">
        <f t="shared" si="63"/>
        <v xml:space="preserve"> </v>
      </c>
      <c r="AZ92" s="219" t="str">
        <f t="shared" si="64"/>
        <v xml:space="preserve"> </v>
      </c>
      <c r="BA92" s="220" t="str">
        <f t="shared" si="70"/>
        <v xml:space="preserve"> </v>
      </c>
      <c r="BB92" s="306"/>
      <c r="BC92" s="27"/>
      <c r="BE92" s="98" t="str">
        <f t="shared" si="46"/>
        <v xml:space="preserve"> </v>
      </c>
      <c r="BF92" s="98" t="str">
        <f t="shared" si="46"/>
        <v xml:space="preserve"> </v>
      </c>
      <c r="BG92" s="98" t="str">
        <f t="shared" si="46"/>
        <v xml:space="preserve"> </v>
      </c>
      <c r="BI92" s="98" t="str">
        <f t="shared" si="47"/>
        <v xml:space="preserve"> </v>
      </c>
      <c r="BJ92" s="98" t="str">
        <f t="shared" si="47"/>
        <v xml:space="preserve"> </v>
      </c>
      <c r="BK92" s="98" t="str">
        <f t="shared" si="47"/>
        <v xml:space="preserve"> </v>
      </c>
      <c r="BM92" s="22"/>
      <c r="BU92" s="28"/>
    </row>
    <row r="93" spans="1:73" s="26" customFormat="1" ht="24.95" customHeight="1" x14ac:dyDescent="0.25">
      <c r="A93" s="24"/>
      <c r="B93" s="301"/>
      <c r="C93" s="788"/>
      <c r="D93" s="789"/>
      <c r="E93" s="789"/>
      <c r="F93" s="790"/>
      <c r="G93" s="309"/>
      <c r="H93" s="309"/>
      <c r="I93" s="309"/>
      <c r="J93" s="309"/>
      <c r="K93" s="309"/>
      <c r="L93" s="309"/>
      <c r="M93" s="309"/>
      <c r="N93" s="309"/>
      <c r="O93" s="309"/>
      <c r="P93" s="309"/>
      <c r="Q93" s="309"/>
      <c r="R93" s="309"/>
      <c r="S93" s="180"/>
      <c r="T93" s="307" t="str">
        <f t="shared" si="48"/>
        <v xml:space="preserve"> </v>
      </c>
      <c r="U93" s="307" t="str">
        <f t="shared" si="49"/>
        <v xml:space="preserve"> </v>
      </c>
      <c r="V93" s="307" t="str">
        <f t="shared" si="50"/>
        <v xml:space="preserve"> </v>
      </c>
      <c r="W93" s="307" t="str">
        <f t="shared" si="51"/>
        <v xml:space="preserve"> </v>
      </c>
      <c r="X93" s="307" t="str">
        <f t="shared" si="52"/>
        <v xml:space="preserve"> </v>
      </c>
      <c r="Y93" s="307" t="str">
        <f t="shared" si="53"/>
        <v xml:space="preserve"> </v>
      </c>
      <c r="Z93" s="96" t="str">
        <f t="shared" si="54"/>
        <v xml:space="preserve"> </v>
      </c>
      <c r="AA93" s="309"/>
      <c r="AB93" s="309"/>
      <c r="AC93" s="309"/>
      <c r="AD93" s="309"/>
      <c r="AE93" s="309"/>
      <c r="AF93" s="21"/>
      <c r="AG93" s="24"/>
      <c r="AH93" s="96" t="str">
        <f t="shared" si="65"/>
        <v xml:space="preserve"> </v>
      </c>
      <c r="AI93" s="69" t="str">
        <f t="shared" si="55"/>
        <v xml:space="preserve"> </v>
      </c>
      <c r="AJ93" s="85" t="str">
        <f t="shared" si="56"/>
        <v xml:space="preserve"> </v>
      </c>
      <c r="AK93" s="70" t="str">
        <f t="shared" si="66"/>
        <v xml:space="preserve"> </v>
      </c>
      <c r="AL93" s="304"/>
      <c r="AM93" s="78" t="str">
        <f t="shared" si="57"/>
        <v xml:space="preserve"> </v>
      </c>
      <c r="AN93" s="87" t="str">
        <f t="shared" si="58"/>
        <v xml:space="preserve"> </v>
      </c>
      <c r="AO93" s="79" t="str">
        <f t="shared" si="67"/>
        <v xml:space="preserve"> </v>
      </c>
      <c r="AP93" s="305"/>
      <c r="AQ93" s="80" t="str">
        <f t="shared" si="59"/>
        <v xml:space="preserve"> </v>
      </c>
      <c r="AR93" s="88" t="str">
        <f t="shared" si="60"/>
        <v xml:space="preserve"> </v>
      </c>
      <c r="AS93" s="81" t="str">
        <f t="shared" si="68"/>
        <v xml:space="preserve"> </v>
      </c>
      <c r="AT93" s="306"/>
      <c r="AU93" s="82" t="str">
        <f t="shared" si="61"/>
        <v xml:space="preserve"> </v>
      </c>
      <c r="AV93" s="89" t="str">
        <f t="shared" si="62"/>
        <v xml:space="preserve"> </v>
      </c>
      <c r="AW93" s="83" t="str">
        <f t="shared" si="69"/>
        <v xml:space="preserve"> </v>
      </c>
      <c r="AX93" s="306"/>
      <c r="AY93" s="218" t="str">
        <f t="shared" si="63"/>
        <v xml:space="preserve"> </v>
      </c>
      <c r="AZ93" s="219" t="str">
        <f t="shared" si="64"/>
        <v xml:space="preserve"> </v>
      </c>
      <c r="BA93" s="220" t="str">
        <f t="shared" si="70"/>
        <v xml:space="preserve"> </v>
      </c>
      <c r="BB93" s="306"/>
      <c r="BC93" s="27"/>
      <c r="BE93" s="98" t="str">
        <f t="shared" ref="BE93:BG112" si="71">IF($B93=BE$12,(SUM($G93:$R93))," ")</f>
        <v xml:space="preserve"> </v>
      </c>
      <c r="BF93" s="98" t="str">
        <f t="shared" si="71"/>
        <v xml:space="preserve"> </v>
      </c>
      <c r="BG93" s="98" t="str">
        <f t="shared" si="71"/>
        <v xml:space="preserve"> </v>
      </c>
      <c r="BI93" s="98" t="str">
        <f t="shared" ref="BI93:BK112" si="72">IF($B93=BI$12,(SUM($T93:$AE93))," ")</f>
        <v xml:space="preserve"> </v>
      </c>
      <c r="BJ93" s="98" t="str">
        <f t="shared" si="72"/>
        <v xml:space="preserve"> </v>
      </c>
      <c r="BK93" s="98" t="str">
        <f t="shared" si="72"/>
        <v xml:space="preserve"> </v>
      </c>
      <c r="BM93" s="22"/>
      <c r="BU93" s="28"/>
    </row>
    <row r="94" spans="1:73" s="26" customFormat="1" ht="24.95" customHeight="1" x14ac:dyDescent="0.25">
      <c r="A94" s="24"/>
      <c r="B94" s="301"/>
      <c r="C94" s="788"/>
      <c r="D94" s="789"/>
      <c r="E94" s="789"/>
      <c r="F94" s="790"/>
      <c r="G94" s="309"/>
      <c r="H94" s="309"/>
      <c r="I94" s="309"/>
      <c r="J94" s="309"/>
      <c r="K94" s="309"/>
      <c r="L94" s="309"/>
      <c r="M94" s="309"/>
      <c r="N94" s="309"/>
      <c r="O94" s="309"/>
      <c r="P94" s="309"/>
      <c r="Q94" s="309"/>
      <c r="R94" s="309"/>
      <c r="S94" s="180"/>
      <c r="T94" s="307" t="str">
        <f t="shared" si="48"/>
        <v xml:space="preserve"> </v>
      </c>
      <c r="U94" s="307" t="str">
        <f t="shared" si="49"/>
        <v xml:space="preserve"> </v>
      </c>
      <c r="V94" s="307" t="str">
        <f t="shared" si="50"/>
        <v xml:space="preserve"> </v>
      </c>
      <c r="W94" s="307" t="str">
        <f t="shared" si="51"/>
        <v xml:space="preserve"> </v>
      </c>
      <c r="X94" s="307" t="str">
        <f t="shared" si="52"/>
        <v xml:space="preserve"> </v>
      </c>
      <c r="Y94" s="307" t="str">
        <f t="shared" si="53"/>
        <v xml:space="preserve"> </v>
      </c>
      <c r="Z94" s="96" t="str">
        <f t="shared" si="54"/>
        <v xml:space="preserve"> </v>
      </c>
      <c r="AA94" s="309"/>
      <c r="AB94" s="309"/>
      <c r="AC94" s="309"/>
      <c r="AD94" s="309"/>
      <c r="AE94" s="309"/>
      <c r="AF94" s="21"/>
      <c r="AG94" s="24"/>
      <c r="AH94" s="96" t="str">
        <f t="shared" si="65"/>
        <v xml:space="preserve"> </v>
      </c>
      <c r="AI94" s="69" t="str">
        <f t="shared" si="55"/>
        <v xml:space="preserve"> </v>
      </c>
      <c r="AJ94" s="85" t="str">
        <f t="shared" si="56"/>
        <v xml:space="preserve"> </v>
      </c>
      <c r="AK94" s="70" t="str">
        <f t="shared" si="66"/>
        <v xml:space="preserve"> </v>
      </c>
      <c r="AL94" s="304"/>
      <c r="AM94" s="78" t="str">
        <f t="shared" si="57"/>
        <v xml:space="preserve"> </v>
      </c>
      <c r="AN94" s="87" t="str">
        <f t="shared" si="58"/>
        <v xml:space="preserve"> </v>
      </c>
      <c r="AO94" s="79" t="str">
        <f t="shared" si="67"/>
        <v xml:space="preserve"> </v>
      </c>
      <c r="AP94" s="305"/>
      <c r="AQ94" s="80" t="str">
        <f t="shared" si="59"/>
        <v xml:space="preserve"> </v>
      </c>
      <c r="AR94" s="88" t="str">
        <f t="shared" si="60"/>
        <v xml:space="preserve"> </v>
      </c>
      <c r="AS94" s="81" t="str">
        <f t="shared" si="68"/>
        <v xml:space="preserve"> </v>
      </c>
      <c r="AT94" s="306"/>
      <c r="AU94" s="82" t="str">
        <f t="shared" si="61"/>
        <v xml:space="preserve"> </v>
      </c>
      <c r="AV94" s="89" t="str">
        <f t="shared" si="62"/>
        <v xml:space="preserve"> </v>
      </c>
      <c r="AW94" s="83" t="str">
        <f t="shared" si="69"/>
        <v xml:space="preserve"> </v>
      </c>
      <c r="AX94" s="306"/>
      <c r="AY94" s="218" t="str">
        <f t="shared" si="63"/>
        <v xml:space="preserve"> </v>
      </c>
      <c r="AZ94" s="219" t="str">
        <f t="shared" si="64"/>
        <v xml:space="preserve"> </v>
      </c>
      <c r="BA94" s="220" t="str">
        <f t="shared" si="70"/>
        <v xml:space="preserve"> </v>
      </c>
      <c r="BB94" s="306"/>
      <c r="BC94" s="27"/>
      <c r="BE94" s="98" t="str">
        <f t="shared" si="71"/>
        <v xml:space="preserve"> </v>
      </c>
      <c r="BF94" s="98" t="str">
        <f t="shared" si="71"/>
        <v xml:space="preserve"> </v>
      </c>
      <c r="BG94" s="98" t="str">
        <f t="shared" si="71"/>
        <v xml:space="preserve"> </v>
      </c>
      <c r="BI94" s="98" t="str">
        <f t="shared" si="72"/>
        <v xml:space="preserve"> </v>
      </c>
      <c r="BJ94" s="98" t="str">
        <f t="shared" si="72"/>
        <v xml:space="preserve"> </v>
      </c>
      <c r="BK94" s="98" t="str">
        <f t="shared" si="72"/>
        <v xml:space="preserve"> </v>
      </c>
      <c r="BM94" s="22"/>
      <c r="BU94" s="28"/>
    </row>
    <row r="95" spans="1:73" s="26" customFormat="1" ht="24.95" customHeight="1" x14ac:dyDescent="0.25">
      <c r="A95" s="24"/>
      <c r="B95" s="301"/>
      <c r="C95" s="788"/>
      <c r="D95" s="789"/>
      <c r="E95" s="789"/>
      <c r="F95" s="790"/>
      <c r="G95" s="309"/>
      <c r="H95" s="309"/>
      <c r="I95" s="309"/>
      <c r="J95" s="309"/>
      <c r="K95" s="309"/>
      <c r="L95" s="309"/>
      <c r="M95" s="309"/>
      <c r="N95" s="309"/>
      <c r="O95" s="309"/>
      <c r="P95" s="309"/>
      <c r="Q95" s="309"/>
      <c r="R95" s="309"/>
      <c r="S95" s="180"/>
      <c r="T95" s="307" t="str">
        <f t="shared" si="48"/>
        <v xml:space="preserve"> </v>
      </c>
      <c r="U95" s="307" t="str">
        <f t="shared" si="49"/>
        <v xml:space="preserve"> </v>
      </c>
      <c r="V95" s="307" t="str">
        <f t="shared" si="50"/>
        <v xml:space="preserve"> </v>
      </c>
      <c r="W95" s="307" t="str">
        <f t="shared" si="51"/>
        <v xml:space="preserve"> </v>
      </c>
      <c r="X95" s="307" t="str">
        <f t="shared" si="52"/>
        <v xml:space="preserve"> </v>
      </c>
      <c r="Y95" s="307" t="str">
        <f t="shared" si="53"/>
        <v xml:space="preserve"> </v>
      </c>
      <c r="Z95" s="96" t="str">
        <f t="shared" si="54"/>
        <v xml:space="preserve"> </v>
      </c>
      <c r="AA95" s="309"/>
      <c r="AB95" s="309"/>
      <c r="AC95" s="309"/>
      <c r="AD95" s="309"/>
      <c r="AE95" s="309"/>
      <c r="AF95" s="21"/>
      <c r="AG95" s="24"/>
      <c r="AH95" s="96" t="str">
        <f t="shared" si="65"/>
        <v xml:space="preserve"> </v>
      </c>
      <c r="AI95" s="69" t="str">
        <f t="shared" si="55"/>
        <v xml:space="preserve"> </v>
      </c>
      <c r="AJ95" s="85" t="str">
        <f t="shared" si="56"/>
        <v xml:space="preserve"> </v>
      </c>
      <c r="AK95" s="70" t="str">
        <f t="shared" si="66"/>
        <v xml:space="preserve"> </v>
      </c>
      <c r="AL95" s="304"/>
      <c r="AM95" s="78" t="str">
        <f t="shared" si="57"/>
        <v xml:space="preserve"> </v>
      </c>
      <c r="AN95" s="87" t="str">
        <f t="shared" si="58"/>
        <v xml:space="preserve"> </v>
      </c>
      <c r="AO95" s="79" t="str">
        <f t="shared" si="67"/>
        <v xml:space="preserve"> </v>
      </c>
      <c r="AP95" s="305"/>
      <c r="AQ95" s="80" t="str">
        <f t="shared" si="59"/>
        <v xml:space="preserve"> </v>
      </c>
      <c r="AR95" s="88" t="str">
        <f t="shared" si="60"/>
        <v xml:space="preserve"> </v>
      </c>
      <c r="AS95" s="81" t="str">
        <f t="shared" si="68"/>
        <v xml:space="preserve"> </v>
      </c>
      <c r="AT95" s="306"/>
      <c r="AU95" s="82" t="str">
        <f t="shared" si="61"/>
        <v xml:space="preserve"> </v>
      </c>
      <c r="AV95" s="89" t="str">
        <f t="shared" si="62"/>
        <v xml:space="preserve"> </v>
      </c>
      <c r="AW95" s="83" t="str">
        <f t="shared" si="69"/>
        <v xml:space="preserve"> </v>
      </c>
      <c r="AX95" s="306"/>
      <c r="AY95" s="218" t="str">
        <f t="shared" si="63"/>
        <v xml:space="preserve"> </v>
      </c>
      <c r="AZ95" s="219" t="str">
        <f t="shared" si="64"/>
        <v xml:space="preserve"> </v>
      </c>
      <c r="BA95" s="220" t="str">
        <f t="shared" si="70"/>
        <v xml:space="preserve"> </v>
      </c>
      <c r="BB95" s="306"/>
      <c r="BC95" s="27"/>
      <c r="BE95" s="98" t="str">
        <f t="shared" si="71"/>
        <v xml:space="preserve"> </v>
      </c>
      <c r="BF95" s="98" t="str">
        <f t="shared" si="71"/>
        <v xml:space="preserve"> </v>
      </c>
      <c r="BG95" s="98" t="str">
        <f t="shared" si="71"/>
        <v xml:space="preserve"> </v>
      </c>
      <c r="BI95" s="98" t="str">
        <f t="shared" si="72"/>
        <v xml:space="preserve"> </v>
      </c>
      <c r="BJ95" s="98" t="str">
        <f t="shared" si="72"/>
        <v xml:space="preserve"> </v>
      </c>
      <c r="BK95" s="98" t="str">
        <f t="shared" si="72"/>
        <v xml:space="preserve"> </v>
      </c>
      <c r="BM95" s="22"/>
      <c r="BU95" s="28"/>
    </row>
    <row r="96" spans="1:73" s="26" customFormat="1" ht="24.95" customHeight="1" x14ac:dyDescent="0.25">
      <c r="A96" s="24"/>
      <c r="B96" s="301"/>
      <c r="C96" s="788"/>
      <c r="D96" s="789"/>
      <c r="E96" s="789"/>
      <c r="F96" s="790"/>
      <c r="G96" s="309"/>
      <c r="H96" s="309"/>
      <c r="I96" s="309"/>
      <c r="J96" s="309"/>
      <c r="K96" s="309"/>
      <c r="L96" s="309"/>
      <c r="M96" s="309"/>
      <c r="N96" s="309"/>
      <c r="O96" s="309"/>
      <c r="P96" s="309"/>
      <c r="Q96" s="309"/>
      <c r="R96" s="309"/>
      <c r="S96" s="180"/>
      <c r="T96" s="307" t="str">
        <f t="shared" si="48"/>
        <v xml:space="preserve"> </v>
      </c>
      <c r="U96" s="307" t="str">
        <f t="shared" si="49"/>
        <v xml:space="preserve"> </v>
      </c>
      <c r="V96" s="307" t="str">
        <f t="shared" si="50"/>
        <v xml:space="preserve"> </v>
      </c>
      <c r="W96" s="307" t="str">
        <f t="shared" si="51"/>
        <v xml:space="preserve"> </v>
      </c>
      <c r="X96" s="307" t="str">
        <f t="shared" si="52"/>
        <v xml:space="preserve"> </v>
      </c>
      <c r="Y96" s="307" t="str">
        <f t="shared" si="53"/>
        <v xml:space="preserve"> </v>
      </c>
      <c r="Z96" s="96" t="str">
        <f t="shared" si="54"/>
        <v xml:space="preserve"> </v>
      </c>
      <c r="AA96" s="309"/>
      <c r="AB96" s="309"/>
      <c r="AC96" s="309"/>
      <c r="AD96" s="309"/>
      <c r="AE96" s="309"/>
      <c r="AF96" s="21"/>
      <c r="AG96" s="24"/>
      <c r="AH96" s="96" t="str">
        <f t="shared" si="65"/>
        <v xml:space="preserve"> </v>
      </c>
      <c r="AI96" s="69" t="str">
        <f t="shared" si="55"/>
        <v xml:space="preserve"> </v>
      </c>
      <c r="AJ96" s="85" t="str">
        <f t="shared" si="56"/>
        <v xml:space="preserve"> </v>
      </c>
      <c r="AK96" s="70" t="str">
        <f t="shared" si="66"/>
        <v xml:space="preserve"> </v>
      </c>
      <c r="AL96" s="304"/>
      <c r="AM96" s="78" t="str">
        <f t="shared" si="57"/>
        <v xml:space="preserve"> </v>
      </c>
      <c r="AN96" s="87" t="str">
        <f t="shared" si="58"/>
        <v xml:space="preserve"> </v>
      </c>
      <c r="AO96" s="79" t="str">
        <f t="shared" si="67"/>
        <v xml:space="preserve"> </v>
      </c>
      <c r="AP96" s="305"/>
      <c r="AQ96" s="80" t="str">
        <f t="shared" si="59"/>
        <v xml:space="preserve"> </v>
      </c>
      <c r="AR96" s="88" t="str">
        <f t="shared" si="60"/>
        <v xml:space="preserve"> </v>
      </c>
      <c r="AS96" s="81" t="str">
        <f t="shared" si="68"/>
        <v xml:space="preserve"> </v>
      </c>
      <c r="AT96" s="306"/>
      <c r="AU96" s="82" t="str">
        <f t="shared" si="61"/>
        <v xml:space="preserve"> </v>
      </c>
      <c r="AV96" s="89" t="str">
        <f t="shared" si="62"/>
        <v xml:space="preserve"> </v>
      </c>
      <c r="AW96" s="83" t="str">
        <f t="shared" si="69"/>
        <v xml:space="preserve"> </v>
      </c>
      <c r="AX96" s="306"/>
      <c r="AY96" s="218" t="str">
        <f t="shared" si="63"/>
        <v xml:space="preserve"> </v>
      </c>
      <c r="AZ96" s="219" t="str">
        <f t="shared" si="64"/>
        <v xml:space="preserve"> </v>
      </c>
      <c r="BA96" s="220" t="str">
        <f t="shared" si="70"/>
        <v xml:space="preserve"> </v>
      </c>
      <c r="BB96" s="306"/>
      <c r="BC96" s="27"/>
      <c r="BE96" s="98" t="str">
        <f t="shared" si="71"/>
        <v xml:space="preserve"> </v>
      </c>
      <c r="BF96" s="98" t="str">
        <f t="shared" si="71"/>
        <v xml:space="preserve"> </v>
      </c>
      <c r="BG96" s="98" t="str">
        <f t="shared" si="71"/>
        <v xml:space="preserve"> </v>
      </c>
      <c r="BI96" s="98" t="str">
        <f t="shared" si="72"/>
        <v xml:space="preserve"> </v>
      </c>
      <c r="BJ96" s="98" t="str">
        <f t="shared" si="72"/>
        <v xml:space="preserve"> </v>
      </c>
      <c r="BK96" s="98" t="str">
        <f t="shared" si="72"/>
        <v xml:space="preserve"> </v>
      </c>
      <c r="BM96" s="22"/>
      <c r="BU96" s="28"/>
    </row>
    <row r="97" spans="1:73" s="26" customFormat="1" ht="24.95" customHeight="1" x14ac:dyDescent="0.25">
      <c r="A97" s="24"/>
      <c r="B97" s="301"/>
      <c r="C97" s="788"/>
      <c r="D97" s="789"/>
      <c r="E97" s="789"/>
      <c r="F97" s="790"/>
      <c r="G97" s="309"/>
      <c r="H97" s="309"/>
      <c r="I97" s="309"/>
      <c r="J97" s="309"/>
      <c r="K97" s="309"/>
      <c r="L97" s="309"/>
      <c r="M97" s="309"/>
      <c r="N97" s="309"/>
      <c r="O97" s="309"/>
      <c r="P97" s="309"/>
      <c r="Q97" s="309"/>
      <c r="R97" s="309"/>
      <c r="S97" s="180"/>
      <c r="T97" s="307" t="str">
        <f t="shared" si="48"/>
        <v xml:space="preserve"> </v>
      </c>
      <c r="U97" s="307" t="str">
        <f t="shared" si="49"/>
        <v xml:space="preserve"> </v>
      </c>
      <c r="V97" s="307" t="str">
        <f t="shared" si="50"/>
        <v xml:space="preserve"> </v>
      </c>
      <c r="W97" s="307" t="str">
        <f t="shared" si="51"/>
        <v xml:space="preserve"> </v>
      </c>
      <c r="X97" s="307" t="str">
        <f t="shared" si="52"/>
        <v xml:space="preserve"> </v>
      </c>
      <c r="Y97" s="307" t="str">
        <f t="shared" si="53"/>
        <v xml:space="preserve"> </v>
      </c>
      <c r="Z97" s="96" t="str">
        <f t="shared" si="54"/>
        <v xml:space="preserve"> </v>
      </c>
      <c r="AA97" s="309"/>
      <c r="AB97" s="309"/>
      <c r="AC97" s="309"/>
      <c r="AD97" s="309"/>
      <c r="AE97" s="309"/>
      <c r="AF97" s="21"/>
      <c r="AG97" s="24"/>
      <c r="AH97" s="96" t="str">
        <f t="shared" si="65"/>
        <v xml:space="preserve"> </v>
      </c>
      <c r="AI97" s="69" t="str">
        <f t="shared" si="55"/>
        <v xml:space="preserve"> </v>
      </c>
      <c r="AJ97" s="85" t="str">
        <f t="shared" si="56"/>
        <v xml:space="preserve"> </v>
      </c>
      <c r="AK97" s="70" t="str">
        <f t="shared" si="66"/>
        <v xml:space="preserve"> </v>
      </c>
      <c r="AL97" s="304"/>
      <c r="AM97" s="78" t="str">
        <f t="shared" si="57"/>
        <v xml:space="preserve"> </v>
      </c>
      <c r="AN97" s="87" t="str">
        <f t="shared" si="58"/>
        <v xml:space="preserve"> </v>
      </c>
      <c r="AO97" s="79" t="str">
        <f t="shared" si="67"/>
        <v xml:space="preserve"> </v>
      </c>
      <c r="AP97" s="305"/>
      <c r="AQ97" s="80" t="str">
        <f t="shared" si="59"/>
        <v xml:space="preserve"> </v>
      </c>
      <c r="AR97" s="88" t="str">
        <f t="shared" si="60"/>
        <v xml:space="preserve"> </v>
      </c>
      <c r="AS97" s="81" t="str">
        <f t="shared" si="68"/>
        <v xml:space="preserve"> </v>
      </c>
      <c r="AT97" s="306"/>
      <c r="AU97" s="82" t="str">
        <f t="shared" si="61"/>
        <v xml:space="preserve"> </v>
      </c>
      <c r="AV97" s="89" t="str">
        <f t="shared" si="62"/>
        <v xml:space="preserve"> </v>
      </c>
      <c r="AW97" s="83" t="str">
        <f t="shared" si="69"/>
        <v xml:space="preserve"> </v>
      </c>
      <c r="AX97" s="306"/>
      <c r="AY97" s="218" t="str">
        <f t="shared" si="63"/>
        <v xml:space="preserve"> </v>
      </c>
      <c r="AZ97" s="219" t="str">
        <f t="shared" si="64"/>
        <v xml:space="preserve"> </v>
      </c>
      <c r="BA97" s="220" t="str">
        <f t="shared" si="70"/>
        <v xml:space="preserve"> </v>
      </c>
      <c r="BB97" s="306"/>
      <c r="BC97" s="27"/>
      <c r="BE97" s="98" t="str">
        <f t="shared" si="71"/>
        <v xml:space="preserve"> </v>
      </c>
      <c r="BF97" s="98" t="str">
        <f t="shared" si="71"/>
        <v xml:space="preserve"> </v>
      </c>
      <c r="BG97" s="98" t="str">
        <f t="shared" si="71"/>
        <v xml:space="preserve"> </v>
      </c>
      <c r="BI97" s="98" t="str">
        <f t="shared" si="72"/>
        <v xml:space="preserve"> </v>
      </c>
      <c r="BJ97" s="98" t="str">
        <f t="shared" si="72"/>
        <v xml:space="preserve"> </v>
      </c>
      <c r="BK97" s="98" t="str">
        <f t="shared" si="72"/>
        <v xml:space="preserve"> </v>
      </c>
      <c r="BM97" s="22"/>
      <c r="BU97" s="28"/>
    </row>
    <row r="98" spans="1:73" s="26" customFormat="1" ht="24.95" customHeight="1" x14ac:dyDescent="0.25">
      <c r="A98" s="24"/>
      <c r="B98" s="301"/>
      <c r="C98" s="788"/>
      <c r="D98" s="789"/>
      <c r="E98" s="789"/>
      <c r="F98" s="790"/>
      <c r="G98" s="309"/>
      <c r="H98" s="309"/>
      <c r="I98" s="309"/>
      <c r="J98" s="309"/>
      <c r="K98" s="309"/>
      <c r="L98" s="309"/>
      <c r="M98" s="309"/>
      <c r="N98" s="309"/>
      <c r="O98" s="309"/>
      <c r="P98" s="309"/>
      <c r="Q98" s="309"/>
      <c r="R98" s="309"/>
      <c r="S98" s="180"/>
      <c r="T98" s="307" t="str">
        <f t="shared" si="48"/>
        <v xml:space="preserve"> </v>
      </c>
      <c r="U98" s="307" t="str">
        <f t="shared" si="49"/>
        <v xml:space="preserve"> </v>
      </c>
      <c r="V98" s="307" t="str">
        <f t="shared" si="50"/>
        <v xml:space="preserve"> </v>
      </c>
      <c r="W98" s="307" t="str">
        <f t="shared" si="51"/>
        <v xml:space="preserve"> </v>
      </c>
      <c r="X98" s="307" t="str">
        <f t="shared" si="52"/>
        <v xml:space="preserve"> </v>
      </c>
      <c r="Y98" s="307" t="str">
        <f t="shared" si="53"/>
        <v xml:space="preserve"> </v>
      </c>
      <c r="Z98" s="96" t="str">
        <f t="shared" si="54"/>
        <v xml:space="preserve"> </v>
      </c>
      <c r="AA98" s="309"/>
      <c r="AB98" s="309"/>
      <c r="AC98" s="309"/>
      <c r="AD98" s="309"/>
      <c r="AE98" s="309"/>
      <c r="AF98" s="21"/>
      <c r="AG98" s="24"/>
      <c r="AH98" s="96" t="str">
        <f t="shared" si="65"/>
        <v xml:space="preserve"> </v>
      </c>
      <c r="AI98" s="69" t="str">
        <f t="shared" si="55"/>
        <v xml:space="preserve"> </v>
      </c>
      <c r="AJ98" s="85" t="str">
        <f t="shared" si="56"/>
        <v xml:space="preserve"> </v>
      </c>
      <c r="AK98" s="70" t="str">
        <f t="shared" si="66"/>
        <v xml:space="preserve"> </v>
      </c>
      <c r="AL98" s="304"/>
      <c r="AM98" s="78" t="str">
        <f t="shared" si="57"/>
        <v xml:space="preserve"> </v>
      </c>
      <c r="AN98" s="87" t="str">
        <f t="shared" si="58"/>
        <v xml:space="preserve"> </v>
      </c>
      <c r="AO98" s="79" t="str">
        <f t="shared" si="67"/>
        <v xml:space="preserve"> </v>
      </c>
      <c r="AP98" s="305"/>
      <c r="AQ98" s="80" t="str">
        <f t="shared" si="59"/>
        <v xml:space="preserve"> </v>
      </c>
      <c r="AR98" s="88" t="str">
        <f t="shared" si="60"/>
        <v xml:space="preserve"> </v>
      </c>
      <c r="AS98" s="81" t="str">
        <f t="shared" si="68"/>
        <v xml:space="preserve"> </v>
      </c>
      <c r="AT98" s="306"/>
      <c r="AU98" s="82" t="str">
        <f t="shared" si="61"/>
        <v xml:space="preserve"> </v>
      </c>
      <c r="AV98" s="89" t="str">
        <f t="shared" si="62"/>
        <v xml:space="preserve"> </v>
      </c>
      <c r="AW98" s="83" t="str">
        <f t="shared" si="69"/>
        <v xml:space="preserve"> </v>
      </c>
      <c r="AX98" s="306"/>
      <c r="AY98" s="218" t="str">
        <f t="shared" si="63"/>
        <v xml:space="preserve"> </v>
      </c>
      <c r="AZ98" s="219" t="str">
        <f t="shared" si="64"/>
        <v xml:space="preserve"> </v>
      </c>
      <c r="BA98" s="220" t="str">
        <f t="shared" si="70"/>
        <v xml:space="preserve"> </v>
      </c>
      <c r="BB98" s="306"/>
      <c r="BC98" s="27"/>
      <c r="BE98" s="98" t="str">
        <f t="shared" si="71"/>
        <v xml:space="preserve"> </v>
      </c>
      <c r="BF98" s="98" t="str">
        <f t="shared" si="71"/>
        <v xml:space="preserve"> </v>
      </c>
      <c r="BG98" s="98" t="str">
        <f t="shared" si="71"/>
        <v xml:space="preserve"> </v>
      </c>
      <c r="BI98" s="98" t="str">
        <f t="shared" si="72"/>
        <v xml:space="preserve"> </v>
      </c>
      <c r="BJ98" s="98" t="str">
        <f t="shared" si="72"/>
        <v xml:space="preserve"> </v>
      </c>
      <c r="BK98" s="98" t="str">
        <f t="shared" si="72"/>
        <v xml:space="preserve"> </v>
      </c>
      <c r="BM98" s="22"/>
      <c r="BU98" s="28"/>
    </row>
    <row r="99" spans="1:73" s="26" customFormat="1" ht="24.95" customHeight="1" x14ac:dyDescent="0.25">
      <c r="A99" s="24"/>
      <c r="B99" s="301"/>
      <c r="C99" s="788"/>
      <c r="D99" s="789"/>
      <c r="E99" s="789"/>
      <c r="F99" s="790"/>
      <c r="G99" s="309"/>
      <c r="H99" s="309"/>
      <c r="I99" s="309"/>
      <c r="J99" s="309"/>
      <c r="K99" s="309"/>
      <c r="L99" s="309"/>
      <c r="M99" s="309"/>
      <c r="N99" s="309"/>
      <c r="O99" s="309"/>
      <c r="P99" s="309"/>
      <c r="Q99" s="309"/>
      <c r="R99" s="309"/>
      <c r="S99" s="180"/>
      <c r="T99" s="307" t="str">
        <f t="shared" si="48"/>
        <v xml:space="preserve"> </v>
      </c>
      <c r="U99" s="307" t="str">
        <f t="shared" si="49"/>
        <v xml:space="preserve"> </v>
      </c>
      <c r="V99" s="307" t="str">
        <f t="shared" si="50"/>
        <v xml:space="preserve"> </v>
      </c>
      <c r="W99" s="307" t="str">
        <f t="shared" si="51"/>
        <v xml:space="preserve"> </v>
      </c>
      <c r="X99" s="307" t="str">
        <f t="shared" si="52"/>
        <v xml:space="preserve"> </v>
      </c>
      <c r="Y99" s="307" t="str">
        <f t="shared" si="53"/>
        <v xml:space="preserve"> </v>
      </c>
      <c r="Z99" s="96" t="str">
        <f t="shared" si="54"/>
        <v xml:space="preserve"> </v>
      </c>
      <c r="AA99" s="309"/>
      <c r="AB99" s="309"/>
      <c r="AC99" s="309"/>
      <c r="AD99" s="309"/>
      <c r="AE99" s="309"/>
      <c r="AF99" s="21"/>
      <c r="AG99" s="24"/>
      <c r="AH99" s="96" t="str">
        <f t="shared" si="65"/>
        <v xml:space="preserve"> </v>
      </c>
      <c r="AI99" s="69" t="str">
        <f t="shared" si="55"/>
        <v xml:space="preserve"> </v>
      </c>
      <c r="AJ99" s="85" t="str">
        <f t="shared" si="56"/>
        <v xml:space="preserve"> </v>
      </c>
      <c r="AK99" s="70" t="str">
        <f t="shared" si="66"/>
        <v xml:space="preserve"> </v>
      </c>
      <c r="AL99" s="304"/>
      <c r="AM99" s="78" t="str">
        <f t="shared" si="57"/>
        <v xml:space="preserve"> </v>
      </c>
      <c r="AN99" s="87" t="str">
        <f t="shared" si="58"/>
        <v xml:space="preserve"> </v>
      </c>
      <c r="AO99" s="79" t="str">
        <f t="shared" si="67"/>
        <v xml:space="preserve"> </v>
      </c>
      <c r="AP99" s="305"/>
      <c r="AQ99" s="80" t="str">
        <f t="shared" si="59"/>
        <v xml:space="preserve"> </v>
      </c>
      <c r="AR99" s="88" t="str">
        <f t="shared" si="60"/>
        <v xml:space="preserve"> </v>
      </c>
      <c r="AS99" s="81" t="str">
        <f t="shared" si="68"/>
        <v xml:space="preserve"> </v>
      </c>
      <c r="AT99" s="306"/>
      <c r="AU99" s="82" t="str">
        <f t="shared" si="61"/>
        <v xml:space="preserve"> </v>
      </c>
      <c r="AV99" s="89" t="str">
        <f t="shared" si="62"/>
        <v xml:space="preserve"> </v>
      </c>
      <c r="AW99" s="83" t="str">
        <f t="shared" si="69"/>
        <v xml:space="preserve"> </v>
      </c>
      <c r="AX99" s="306"/>
      <c r="AY99" s="218" t="str">
        <f t="shared" si="63"/>
        <v xml:space="preserve"> </v>
      </c>
      <c r="AZ99" s="219" t="str">
        <f t="shared" si="64"/>
        <v xml:space="preserve"> </v>
      </c>
      <c r="BA99" s="220" t="str">
        <f t="shared" si="70"/>
        <v xml:space="preserve"> </v>
      </c>
      <c r="BB99" s="306"/>
      <c r="BC99" s="27"/>
      <c r="BE99" s="98" t="str">
        <f t="shared" si="71"/>
        <v xml:space="preserve"> </v>
      </c>
      <c r="BF99" s="98" t="str">
        <f t="shared" si="71"/>
        <v xml:space="preserve"> </v>
      </c>
      <c r="BG99" s="98" t="str">
        <f t="shared" si="71"/>
        <v xml:space="preserve"> </v>
      </c>
      <c r="BI99" s="98" t="str">
        <f t="shared" si="72"/>
        <v xml:space="preserve"> </v>
      </c>
      <c r="BJ99" s="98" t="str">
        <f t="shared" si="72"/>
        <v xml:space="preserve"> </v>
      </c>
      <c r="BK99" s="98" t="str">
        <f t="shared" si="72"/>
        <v xml:space="preserve"> </v>
      </c>
      <c r="BM99" s="22"/>
      <c r="BU99" s="28"/>
    </row>
    <row r="100" spans="1:73" s="26" customFormat="1" ht="24.95" customHeight="1" x14ac:dyDescent="0.25">
      <c r="A100" s="24"/>
      <c r="B100" s="301"/>
      <c r="C100" s="788"/>
      <c r="D100" s="789"/>
      <c r="E100" s="789"/>
      <c r="F100" s="790"/>
      <c r="G100" s="309"/>
      <c r="H100" s="309"/>
      <c r="I100" s="309"/>
      <c r="J100" s="309"/>
      <c r="K100" s="309"/>
      <c r="L100" s="309"/>
      <c r="M100" s="309"/>
      <c r="N100" s="309"/>
      <c r="O100" s="309"/>
      <c r="P100" s="309"/>
      <c r="Q100" s="309"/>
      <c r="R100" s="309"/>
      <c r="S100" s="180"/>
      <c r="T100" s="307" t="str">
        <f t="shared" si="48"/>
        <v xml:space="preserve"> </v>
      </c>
      <c r="U100" s="307" t="str">
        <f t="shared" si="49"/>
        <v xml:space="preserve"> </v>
      </c>
      <c r="V100" s="307" t="str">
        <f t="shared" si="50"/>
        <v xml:space="preserve"> </v>
      </c>
      <c r="W100" s="307" t="str">
        <f t="shared" si="51"/>
        <v xml:space="preserve"> </v>
      </c>
      <c r="X100" s="307" t="str">
        <f t="shared" si="52"/>
        <v xml:space="preserve"> </v>
      </c>
      <c r="Y100" s="307" t="str">
        <f t="shared" si="53"/>
        <v xml:space="preserve"> </v>
      </c>
      <c r="Z100" s="96" t="str">
        <f t="shared" si="54"/>
        <v xml:space="preserve"> </v>
      </c>
      <c r="AA100" s="309"/>
      <c r="AB100" s="309"/>
      <c r="AC100" s="309"/>
      <c r="AD100" s="309"/>
      <c r="AE100" s="309"/>
      <c r="AF100" s="21"/>
      <c r="AG100" s="24"/>
      <c r="AH100" s="96" t="str">
        <f t="shared" si="65"/>
        <v xml:space="preserve"> </v>
      </c>
      <c r="AI100" s="69" t="str">
        <f t="shared" si="55"/>
        <v xml:space="preserve"> </v>
      </c>
      <c r="AJ100" s="85" t="str">
        <f t="shared" si="56"/>
        <v xml:space="preserve"> </v>
      </c>
      <c r="AK100" s="70" t="str">
        <f t="shared" si="66"/>
        <v xml:space="preserve"> </v>
      </c>
      <c r="AL100" s="304"/>
      <c r="AM100" s="78" t="str">
        <f t="shared" si="57"/>
        <v xml:space="preserve"> </v>
      </c>
      <c r="AN100" s="87" t="str">
        <f t="shared" si="58"/>
        <v xml:space="preserve"> </v>
      </c>
      <c r="AO100" s="79" t="str">
        <f t="shared" si="67"/>
        <v xml:space="preserve"> </v>
      </c>
      <c r="AP100" s="305"/>
      <c r="AQ100" s="80" t="str">
        <f t="shared" si="59"/>
        <v xml:space="preserve"> </v>
      </c>
      <c r="AR100" s="88" t="str">
        <f t="shared" si="60"/>
        <v xml:space="preserve"> </v>
      </c>
      <c r="AS100" s="81" t="str">
        <f t="shared" si="68"/>
        <v xml:space="preserve"> </v>
      </c>
      <c r="AT100" s="306"/>
      <c r="AU100" s="82" t="str">
        <f t="shared" si="61"/>
        <v xml:space="preserve"> </v>
      </c>
      <c r="AV100" s="89" t="str">
        <f t="shared" si="62"/>
        <v xml:space="preserve"> </v>
      </c>
      <c r="AW100" s="83" t="str">
        <f t="shared" si="69"/>
        <v xml:space="preserve"> </v>
      </c>
      <c r="AX100" s="306"/>
      <c r="AY100" s="218" t="str">
        <f t="shared" si="63"/>
        <v xml:space="preserve"> </v>
      </c>
      <c r="AZ100" s="219" t="str">
        <f t="shared" si="64"/>
        <v xml:space="preserve"> </v>
      </c>
      <c r="BA100" s="220" t="str">
        <f t="shared" si="70"/>
        <v xml:space="preserve"> </v>
      </c>
      <c r="BB100" s="306"/>
      <c r="BC100" s="27"/>
      <c r="BE100" s="98" t="str">
        <f t="shared" si="71"/>
        <v xml:space="preserve"> </v>
      </c>
      <c r="BF100" s="98" t="str">
        <f t="shared" si="71"/>
        <v xml:space="preserve"> </v>
      </c>
      <c r="BG100" s="98" t="str">
        <f t="shared" si="71"/>
        <v xml:space="preserve"> </v>
      </c>
      <c r="BI100" s="98" t="str">
        <f t="shared" si="72"/>
        <v xml:space="preserve"> </v>
      </c>
      <c r="BJ100" s="98" t="str">
        <f t="shared" si="72"/>
        <v xml:space="preserve"> </v>
      </c>
      <c r="BK100" s="98" t="str">
        <f t="shared" si="72"/>
        <v xml:space="preserve"> </v>
      </c>
      <c r="BM100" s="22"/>
      <c r="BU100" s="28"/>
    </row>
    <row r="101" spans="1:73" s="26" customFormat="1" ht="24.95" customHeight="1" x14ac:dyDescent="0.25">
      <c r="A101" s="24"/>
      <c r="B101" s="301"/>
      <c r="C101" s="788"/>
      <c r="D101" s="789"/>
      <c r="E101" s="789"/>
      <c r="F101" s="790"/>
      <c r="G101" s="309"/>
      <c r="H101" s="309"/>
      <c r="I101" s="309"/>
      <c r="J101" s="309"/>
      <c r="K101" s="309"/>
      <c r="L101" s="309"/>
      <c r="M101" s="309"/>
      <c r="N101" s="309"/>
      <c r="O101" s="309"/>
      <c r="P101" s="309"/>
      <c r="Q101" s="309"/>
      <c r="R101" s="309"/>
      <c r="S101" s="180"/>
      <c r="T101" s="307" t="str">
        <f t="shared" si="48"/>
        <v xml:space="preserve"> </v>
      </c>
      <c r="U101" s="307" t="str">
        <f t="shared" si="49"/>
        <v xml:space="preserve"> </v>
      </c>
      <c r="V101" s="307" t="str">
        <f t="shared" si="50"/>
        <v xml:space="preserve"> </v>
      </c>
      <c r="W101" s="307" t="str">
        <f t="shared" si="51"/>
        <v xml:space="preserve"> </v>
      </c>
      <c r="X101" s="307" t="str">
        <f t="shared" si="52"/>
        <v xml:space="preserve"> </v>
      </c>
      <c r="Y101" s="307" t="str">
        <f t="shared" si="53"/>
        <v xml:space="preserve"> </v>
      </c>
      <c r="Z101" s="96" t="str">
        <f t="shared" si="54"/>
        <v xml:space="preserve"> </v>
      </c>
      <c r="AA101" s="309"/>
      <c r="AB101" s="309"/>
      <c r="AC101" s="309"/>
      <c r="AD101" s="309"/>
      <c r="AE101" s="309"/>
      <c r="AF101" s="21"/>
      <c r="AG101" s="24"/>
      <c r="AH101" s="96" t="str">
        <f t="shared" si="65"/>
        <v xml:space="preserve"> </v>
      </c>
      <c r="AI101" s="69" t="str">
        <f t="shared" si="55"/>
        <v xml:space="preserve"> </v>
      </c>
      <c r="AJ101" s="85" t="str">
        <f t="shared" si="56"/>
        <v xml:space="preserve"> </v>
      </c>
      <c r="AK101" s="70" t="str">
        <f t="shared" si="66"/>
        <v xml:space="preserve"> </v>
      </c>
      <c r="AL101" s="304"/>
      <c r="AM101" s="78" t="str">
        <f t="shared" si="57"/>
        <v xml:space="preserve"> </v>
      </c>
      <c r="AN101" s="87" t="str">
        <f t="shared" si="58"/>
        <v xml:space="preserve"> </v>
      </c>
      <c r="AO101" s="79" t="str">
        <f t="shared" si="67"/>
        <v xml:space="preserve"> </v>
      </c>
      <c r="AP101" s="305"/>
      <c r="AQ101" s="80" t="str">
        <f t="shared" si="59"/>
        <v xml:space="preserve"> </v>
      </c>
      <c r="AR101" s="88" t="str">
        <f t="shared" si="60"/>
        <v xml:space="preserve"> </v>
      </c>
      <c r="AS101" s="81" t="str">
        <f t="shared" si="68"/>
        <v xml:space="preserve"> </v>
      </c>
      <c r="AT101" s="306"/>
      <c r="AU101" s="82" t="str">
        <f t="shared" si="61"/>
        <v xml:space="preserve"> </v>
      </c>
      <c r="AV101" s="89" t="str">
        <f t="shared" si="62"/>
        <v xml:space="preserve"> </v>
      </c>
      <c r="AW101" s="83" t="str">
        <f t="shared" si="69"/>
        <v xml:space="preserve"> </v>
      </c>
      <c r="AX101" s="306"/>
      <c r="AY101" s="218" t="str">
        <f t="shared" si="63"/>
        <v xml:space="preserve"> </v>
      </c>
      <c r="AZ101" s="219" t="str">
        <f t="shared" si="64"/>
        <v xml:space="preserve"> </v>
      </c>
      <c r="BA101" s="220" t="str">
        <f t="shared" si="70"/>
        <v xml:space="preserve"> </v>
      </c>
      <c r="BB101" s="306"/>
      <c r="BC101" s="27"/>
      <c r="BE101" s="98" t="str">
        <f t="shared" si="71"/>
        <v xml:space="preserve"> </v>
      </c>
      <c r="BF101" s="98" t="str">
        <f t="shared" si="71"/>
        <v xml:space="preserve"> </v>
      </c>
      <c r="BG101" s="98" t="str">
        <f t="shared" si="71"/>
        <v xml:space="preserve"> </v>
      </c>
      <c r="BI101" s="98" t="str">
        <f t="shared" si="72"/>
        <v xml:space="preserve"> </v>
      </c>
      <c r="BJ101" s="98" t="str">
        <f t="shared" si="72"/>
        <v xml:space="preserve"> </v>
      </c>
      <c r="BK101" s="98" t="str">
        <f t="shared" si="72"/>
        <v xml:space="preserve"> </v>
      </c>
      <c r="BM101" s="22"/>
      <c r="BU101" s="28"/>
    </row>
    <row r="102" spans="1:73" s="26" customFormat="1" ht="24.95" customHeight="1" x14ac:dyDescent="0.25">
      <c r="A102" s="24"/>
      <c r="B102" s="301"/>
      <c r="C102" s="788"/>
      <c r="D102" s="789"/>
      <c r="E102" s="789"/>
      <c r="F102" s="790"/>
      <c r="G102" s="309"/>
      <c r="H102" s="309"/>
      <c r="I102" s="309"/>
      <c r="J102" s="309"/>
      <c r="K102" s="309"/>
      <c r="L102" s="309"/>
      <c r="M102" s="309"/>
      <c r="N102" s="309"/>
      <c r="O102" s="309"/>
      <c r="P102" s="309"/>
      <c r="Q102" s="309"/>
      <c r="R102" s="309"/>
      <c r="S102" s="180"/>
      <c r="T102" s="307" t="str">
        <f t="shared" si="48"/>
        <v xml:space="preserve"> </v>
      </c>
      <c r="U102" s="307" t="str">
        <f t="shared" si="49"/>
        <v xml:space="preserve"> </v>
      </c>
      <c r="V102" s="307" t="str">
        <f t="shared" si="50"/>
        <v xml:space="preserve"> </v>
      </c>
      <c r="W102" s="307" t="str">
        <f t="shared" si="51"/>
        <v xml:space="preserve"> </v>
      </c>
      <c r="X102" s="307" t="str">
        <f t="shared" si="52"/>
        <v xml:space="preserve"> </v>
      </c>
      <c r="Y102" s="307" t="str">
        <f t="shared" si="53"/>
        <v xml:space="preserve"> </v>
      </c>
      <c r="Z102" s="96" t="str">
        <f t="shared" si="54"/>
        <v xml:space="preserve"> </v>
      </c>
      <c r="AA102" s="309"/>
      <c r="AB102" s="309"/>
      <c r="AC102" s="309"/>
      <c r="AD102" s="309"/>
      <c r="AE102" s="309"/>
      <c r="AF102" s="21"/>
      <c r="AG102" s="24"/>
      <c r="AH102" s="96" t="str">
        <f t="shared" si="65"/>
        <v xml:space="preserve"> </v>
      </c>
      <c r="AI102" s="69" t="str">
        <f t="shared" si="55"/>
        <v xml:space="preserve"> </v>
      </c>
      <c r="AJ102" s="85" t="str">
        <f t="shared" si="56"/>
        <v xml:space="preserve"> </v>
      </c>
      <c r="AK102" s="70" t="str">
        <f t="shared" si="66"/>
        <v xml:space="preserve"> </v>
      </c>
      <c r="AL102" s="304"/>
      <c r="AM102" s="78" t="str">
        <f t="shared" si="57"/>
        <v xml:space="preserve"> </v>
      </c>
      <c r="AN102" s="87" t="str">
        <f t="shared" si="58"/>
        <v xml:space="preserve"> </v>
      </c>
      <c r="AO102" s="79" t="str">
        <f t="shared" si="67"/>
        <v xml:space="preserve"> </v>
      </c>
      <c r="AP102" s="305"/>
      <c r="AQ102" s="80" t="str">
        <f t="shared" si="59"/>
        <v xml:space="preserve"> </v>
      </c>
      <c r="AR102" s="88" t="str">
        <f t="shared" si="60"/>
        <v xml:space="preserve"> </v>
      </c>
      <c r="AS102" s="81" t="str">
        <f t="shared" si="68"/>
        <v xml:space="preserve"> </v>
      </c>
      <c r="AT102" s="306"/>
      <c r="AU102" s="82" t="str">
        <f t="shared" si="61"/>
        <v xml:space="preserve"> </v>
      </c>
      <c r="AV102" s="89" t="str">
        <f t="shared" si="62"/>
        <v xml:space="preserve"> </v>
      </c>
      <c r="AW102" s="83" t="str">
        <f t="shared" si="69"/>
        <v xml:space="preserve"> </v>
      </c>
      <c r="AX102" s="306"/>
      <c r="AY102" s="218" t="str">
        <f t="shared" si="63"/>
        <v xml:space="preserve"> </v>
      </c>
      <c r="AZ102" s="219" t="str">
        <f t="shared" si="64"/>
        <v xml:space="preserve"> </v>
      </c>
      <c r="BA102" s="220" t="str">
        <f t="shared" si="70"/>
        <v xml:space="preserve"> </v>
      </c>
      <c r="BB102" s="306"/>
      <c r="BC102" s="27"/>
      <c r="BE102" s="98" t="str">
        <f t="shared" si="71"/>
        <v xml:space="preserve"> </v>
      </c>
      <c r="BF102" s="98" t="str">
        <f t="shared" si="71"/>
        <v xml:space="preserve"> </v>
      </c>
      <c r="BG102" s="98" t="str">
        <f t="shared" si="71"/>
        <v xml:space="preserve"> </v>
      </c>
      <c r="BI102" s="98" t="str">
        <f t="shared" si="72"/>
        <v xml:space="preserve"> </v>
      </c>
      <c r="BJ102" s="98" t="str">
        <f t="shared" si="72"/>
        <v xml:space="preserve"> </v>
      </c>
      <c r="BK102" s="98" t="str">
        <f t="shared" si="72"/>
        <v xml:space="preserve"> </v>
      </c>
      <c r="BM102" s="22"/>
      <c r="BU102" s="28"/>
    </row>
    <row r="103" spans="1:73" s="26" customFormat="1" ht="24.95" customHeight="1" x14ac:dyDescent="0.25">
      <c r="A103" s="24"/>
      <c r="B103" s="301"/>
      <c r="C103" s="788"/>
      <c r="D103" s="789"/>
      <c r="E103" s="789"/>
      <c r="F103" s="790"/>
      <c r="G103" s="309"/>
      <c r="H103" s="309"/>
      <c r="I103" s="309"/>
      <c r="J103" s="309"/>
      <c r="K103" s="309"/>
      <c r="L103" s="309"/>
      <c r="M103" s="309"/>
      <c r="N103" s="309"/>
      <c r="O103" s="309"/>
      <c r="P103" s="309"/>
      <c r="Q103" s="309"/>
      <c r="R103" s="309"/>
      <c r="S103" s="180"/>
      <c r="T103" s="307" t="str">
        <f t="shared" si="48"/>
        <v xml:space="preserve"> </v>
      </c>
      <c r="U103" s="307" t="str">
        <f t="shared" si="49"/>
        <v xml:space="preserve"> </v>
      </c>
      <c r="V103" s="307" t="str">
        <f t="shared" si="50"/>
        <v xml:space="preserve"> </v>
      </c>
      <c r="W103" s="307" t="str">
        <f t="shared" si="51"/>
        <v xml:space="preserve"> </v>
      </c>
      <c r="X103" s="307" t="str">
        <f t="shared" si="52"/>
        <v xml:space="preserve"> </v>
      </c>
      <c r="Y103" s="307" t="str">
        <f t="shared" si="53"/>
        <v xml:space="preserve"> </v>
      </c>
      <c r="Z103" s="96" t="str">
        <f t="shared" si="54"/>
        <v xml:space="preserve"> </v>
      </c>
      <c r="AA103" s="309"/>
      <c r="AB103" s="309"/>
      <c r="AC103" s="309"/>
      <c r="AD103" s="309"/>
      <c r="AE103" s="309"/>
      <c r="AF103" s="21"/>
      <c r="AG103" s="24"/>
      <c r="AH103" s="96" t="str">
        <f t="shared" si="65"/>
        <v xml:space="preserve"> </v>
      </c>
      <c r="AI103" s="69" t="str">
        <f t="shared" si="55"/>
        <v xml:space="preserve"> </v>
      </c>
      <c r="AJ103" s="85" t="str">
        <f t="shared" si="56"/>
        <v xml:space="preserve"> </v>
      </c>
      <c r="AK103" s="70" t="str">
        <f t="shared" si="66"/>
        <v xml:space="preserve"> </v>
      </c>
      <c r="AL103" s="304"/>
      <c r="AM103" s="78" t="str">
        <f t="shared" si="57"/>
        <v xml:space="preserve"> </v>
      </c>
      <c r="AN103" s="87" t="str">
        <f t="shared" si="58"/>
        <v xml:space="preserve"> </v>
      </c>
      <c r="AO103" s="79" t="str">
        <f t="shared" si="67"/>
        <v xml:space="preserve"> </v>
      </c>
      <c r="AP103" s="305"/>
      <c r="AQ103" s="80" t="str">
        <f t="shared" si="59"/>
        <v xml:space="preserve"> </v>
      </c>
      <c r="AR103" s="88" t="str">
        <f t="shared" si="60"/>
        <v xml:space="preserve"> </v>
      </c>
      <c r="AS103" s="81" t="str">
        <f t="shared" si="68"/>
        <v xml:space="preserve"> </v>
      </c>
      <c r="AT103" s="306"/>
      <c r="AU103" s="82" t="str">
        <f t="shared" si="61"/>
        <v xml:space="preserve"> </v>
      </c>
      <c r="AV103" s="89" t="str">
        <f t="shared" si="62"/>
        <v xml:space="preserve"> </v>
      </c>
      <c r="AW103" s="83" t="str">
        <f t="shared" si="69"/>
        <v xml:space="preserve"> </v>
      </c>
      <c r="AX103" s="306"/>
      <c r="AY103" s="218" t="str">
        <f t="shared" si="63"/>
        <v xml:space="preserve"> </v>
      </c>
      <c r="AZ103" s="219" t="str">
        <f t="shared" si="64"/>
        <v xml:space="preserve"> </v>
      </c>
      <c r="BA103" s="220" t="str">
        <f t="shared" si="70"/>
        <v xml:space="preserve"> </v>
      </c>
      <c r="BB103" s="306"/>
      <c r="BC103" s="27"/>
      <c r="BE103" s="98" t="str">
        <f t="shared" si="71"/>
        <v xml:space="preserve"> </v>
      </c>
      <c r="BF103" s="98" t="str">
        <f t="shared" si="71"/>
        <v xml:space="preserve"> </v>
      </c>
      <c r="BG103" s="98" t="str">
        <f t="shared" si="71"/>
        <v xml:space="preserve"> </v>
      </c>
      <c r="BI103" s="98" t="str">
        <f t="shared" si="72"/>
        <v xml:space="preserve"> </v>
      </c>
      <c r="BJ103" s="98" t="str">
        <f t="shared" si="72"/>
        <v xml:space="preserve"> </v>
      </c>
      <c r="BK103" s="98" t="str">
        <f t="shared" si="72"/>
        <v xml:space="preserve"> </v>
      </c>
      <c r="BM103" s="22"/>
      <c r="BU103" s="28"/>
    </row>
    <row r="104" spans="1:73" s="26" customFormat="1" ht="24.95" customHeight="1" x14ac:dyDescent="0.25">
      <c r="A104" s="24"/>
      <c r="B104" s="301"/>
      <c r="C104" s="788"/>
      <c r="D104" s="789"/>
      <c r="E104" s="789"/>
      <c r="F104" s="790"/>
      <c r="G104" s="309"/>
      <c r="H104" s="309"/>
      <c r="I104" s="309"/>
      <c r="J104" s="309"/>
      <c r="K104" s="309"/>
      <c r="L104" s="309"/>
      <c r="M104" s="309"/>
      <c r="N104" s="309"/>
      <c r="O104" s="309"/>
      <c r="P104" s="309"/>
      <c r="Q104" s="309"/>
      <c r="R104" s="309"/>
      <c r="S104" s="180"/>
      <c r="T104" s="307" t="str">
        <f t="shared" si="48"/>
        <v xml:space="preserve"> </v>
      </c>
      <c r="U104" s="307" t="str">
        <f t="shared" si="49"/>
        <v xml:space="preserve"> </v>
      </c>
      <c r="V104" s="307" t="str">
        <f t="shared" si="50"/>
        <v xml:space="preserve"> </v>
      </c>
      <c r="W104" s="307" t="str">
        <f t="shared" si="51"/>
        <v xml:space="preserve"> </v>
      </c>
      <c r="X104" s="307" t="str">
        <f t="shared" si="52"/>
        <v xml:space="preserve"> </v>
      </c>
      <c r="Y104" s="307" t="str">
        <f t="shared" si="53"/>
        <v xml:space="preserve"> </v>
      </c>
      <c r="Z104" s="96" t="str">
        <f t="shared" si="54"/>
        <v xml:space="preserve"> </v>
      </c>
      <c r="AA104" s="309"/>
      <c r="AB104" s="309"/>
      <c r="AC104" s="309"/>
      <c r="AD104" s="309"/>
      <c r="AE104" s="309"/>
      <c r="AF104" s="21"/>
      <c r="AG104" s="24"/>
      <c r="AH104" s="96" t="str">
        <f t="shared" si="65"/>
        <v xml:space="preserve"> </v>
      </c>
      <c r="AI104" s="69" t="str">
        <f t="shared" si="55"/>
        <v xml:space="preserve"> </v>
      </c>
      <c r="AJ104" s="85" t="str">
        <f t="shared" si="56"/>
        <v xml:space="preserve"> </v>
      </c>
      <c r="AK104" s="70" t="str">
        <f t="shared" si="66"/>
        <v xml:space="preserve"> </v>
      </c>
      <c r="AL104" s="304"/>
      <c r="AM104" s="78" t="str">
        <f t="shared" si="57"/>
        <v xml:space="preserve"> </v>
      </c>
      <c r="AN104" s="87" t="str">
        <f t="shared" si="58"/>
        <v xml:space="preserve"> </v>
      </c>
      <c r="AO104" s="79" t="str">
        <f t="shared" si="67"/>
        <v xml:space="preserve"> </v>
      </c>
      <c r="AP104" s="305"/>
      <c r="AQ104" s="80" t="str">
        <f t="shared" si="59"/>
        <v xml:space="preserve"> </v>
      </c>
      <c r="AR104" s="88" t="str">
        <f t="shared" si="60"/>
        <v xml:space="preserve"> </v>
      </c>
      <c r="AS104" s="81" t="str">
        <f t="shared" si="68"/>
        <v xml:space="preserve"> </v>
      </c>
      <c r="AT104" s="306"/>
      <c r="AU104" s="82" t="str">
        <f t="shared" si="61"/>
        <v xml:space="preserve"> </v>
      </c>
      <c r="AV104" s="89" t="str">
        <f t="shared" si="62"/>
        <v xml:space="preserve"> </v>
      </c>
      <c r="AW104" s="83" t="str">
        <f t="shared" si="69"/>
        <v xml:space="preserve"> </v>
      </c>
      <c r="AX104" s="306"/>
      <c r="AY104" s="218" t="str">
        <f t="shared" si="63"/>
        <v xml:space="preserve"> </v>
      </c>
      <c r="AZ104" s="219" t="str">
        <f t="shared" si="64"/>
        <v xml:space="preserve"> </v>
      </c>
      <c r="BA104" s="220" t="str">
        <f t="shared" si="70"/>
        <v xml:space="preserve"> </v>
      </c>
      <c r="BB104" s="306"/>
      <c r="BC104" s="27"/>
      <c r="BE104" s="98" t="str">
        <f t="shared" si="71"/>
        <v xml:space="preserve"> </v>
      </c>
      <c r="BF104" s="98" t="str">
        <f t="shared" si="71"/>
        <v xml:space="preserve"> </v>
      </c>
      <c r="BG104" s="98" t="str">
        <f t="shared" si="71"/>
        <v xml:space="preserve"> </v>
      </c>
      <c r="BI104" s="98" t="str">
        <f t="shared" si="72"/>
        <v xml:space="preserve"> </v>
      </c>
      <c r="BJ104" s="98" t="str">
        <f t="shared" si="72"/>
        <v xml:space="preserve"> </v>
      </c>
      <c r="BK104" s="98" t="str">
        <f t="shared" si="72"/>
        <v xml:space="preserve"> </v>
      </c>
      <c r="BM104" s="22"/>
      <c r="BU104" s="28"/>
    </row>
    <row r="105" spans="1:73" s="26" customFormat="1" ht="24.95" customHeight="1" x14ac:dyDescent="0.25">
      <c r="A105" s="24"/>
      <c r="B105" s="301"/>
      <c r="C105" s="788"/>
      <c r="D105" s="789"/>
      <c r="E105" s="789"/>
      <c r="F105" s="790"/>
      <c r="G105" s="309"/>
      <c r="H105" s="309"/>
      <c r="I105" s="309"/>
      <c r="J105" s="309"/>
      <c r="K105" s="309"/>
      <c r="L105" s="309"/>
      <c r="M105" s="309"/>
      <c r="N105" s="309"/>
      <c r="O105" s="309"/>
      <c r="P105" s="309"/>
      <c r="Q105" s="309"/>
      <c r="R105" s="309"/>
      <c r="S105" s="180"/>
      <c r="T105" s="307" t="str">
        <f t="shared" si="48"/>
        <v xml:space="preserve"> </v>
      </c>
      <c r="U105" s="307" t="str">
        <f t="shared" si="49"/>
        <v xml:space="preserve"> </v>
      </c>
      <c r="V105" s="307" t="str">
        <f t="shared" si="50"/>
        <v xml:space="preserve"> </v>
      </c>
      <c r="W105" s="307" t="str">
        <f t="shared" si="51"/>
        <v xml:space="preserve"> </v>
      </c>
      <c r="X105" s="307" t="str">
        <f t="shared" si="52"/>
        <v xml:space="preserve"> </v>
      </c>
      <c r="Y105" s="307" t="str">
        <f t="shared" si="53"/>
        <v xml:space="preserve"> </v>
      </c>
      <c r="Z105" s="96" t="str">
        <f t="shared" si="54"/>
        <v xml:space="preserve"> </v>
      </c>
      <c r="AA105" s="309"/>
      <c r="AB105" s="309"/>
      <c r="AC105" s="309"/>
      <c r="AD105" s="309"/>
      <c r="AE105" s="309"/>
      <c r="AF105" s="21"/>
      <c r="AG105" s="24"/>
      <c r="AH105" s="96" t="str">
        <f t="shared" si="65"/>
        <v xml:space="preserve"> </v>
      </c>
      <c r="AI105" s="69" t="str">
        <f t="shared" si="55"/>
        <v xml:space="preserve"> </v>
      </c>
      <c r="AJ105" s="85" t="str">
        <f t="shared" si="56"/>
        <v xml:space="preserve"> </v>
      </c>
      <c r="AK105" s="70" t="str">
        <f t="shared" si="66"/>
        <v xml:space="preserve"> </v>
      </c>
      <c r="AL105" s="304"/>
      <c r="AM105" s="78" t="str">
        <f t="shared" si="57"/>
        <v xml:space="preserve"> </v>
      </c>
      <c r="AN105" s="87" t="str">
        <f t="shared" si="58"/>
        <v xml:space="preserve"> </v>
      </c>
      <c r="AO105" s="79" t="str">
        <f t="shared" si="67"/>
        <v xml:space="preserve"> </v>
      </c>
      <c r="AP105" s="305"/>
      <c r="AQ105" s="80" t="str">
        <f t="shared" si="59"/>
        <v xml:space="preserve"> </v>
      </c>
      <c r="AR105" s="88" t="str">
        <f t="shared" si="60"/>
        <v xml:space="preserve"> </v>
      </c>
      <c r="AS105" s="81" t="str">
        <f t="shared" si="68"/>
        <v xml:space="preserve"> </v>
      </c>
      <c r="AT105" s="306"/>
      <c r="AU105" s="82" t="str">
        <f t="shared" si="61"/>
        <v xml:space="preserve"> </v>
      </c>
      <c r="AV105" s="89" t="str">
        <f t="shared" si="62"/>
        <v xml:space="preserve"> </v>
      </c>
      <c r="AW105" s="83" t="str">
        <f t="shared" si="69"/>
        <v xml:space="preserve"> </v>
      </c>
      <c r="AX105" s="306"/>
      <c r="AY105" s="218" t="str">
        <f t="shared" si="63"/>
        <v xml:space="preserve"> </v>
      </c>
      <c r="AZ105" s="219" t="str">
        <f t="shared" si="64"/>
        <v xml:space="preserve"> </v>
      </c>
      <c r="BA105" s="220" t="str">
        <f t="shared" si="70"/>
        <v xml:space="preserve"> </v>
      </c>
      <c r="BB105" s="306"/>
      <c r="BC105" s="27"/>
      <c r="BE105" s="98" t="str">
        <f t="shared" si="71"/>
        <v xml:space="preserve"> </v>
      </c>
      <c r="BF105" s="98" t="str">
        <f t="shared" si="71"/>
        <v xml:space="preserve"> </v>
      </c>
      <c r="BG105" s="98" t="str">
        <f t="shared" si="71"/>
        <v xml:space="preserve"> </v>
      </c>
      <c r="BI105" s="98" t="str">
        <f t="shared" si="72"/>
        <v xml:space="preserve"> </v>
      </c>
      <c r="BJ105" s="98" t="str">
        <f t="shared" si="72"/>
        <v xml:space="preserve"> </v>
      </c>
      <c r="BK105" s="98" t="str">
        <f t="shared" si="72"/>
        <v xml:space="preserve"> </v>
      </c>
      <c r="BM105" s="22"/>
      <c r="BU105" s="28"/>
    </row>
    <row r="106" spans="1:73" s="26" customFormat="1" ht="24.95" customHeight="1" x14ac:dyDescent="0.25">
      <c r="A106" s="24"/>
      <c r="B106" s="301"/>
      <c r="C106" s="788"/>
      <c r="D106" s="789"/>
      <c r="E106" s="789"/>
      <c r="F106" s="790"/>
      <c r="G106" s="309"/>
      <c r="H106" s="309"/>
      <c r="I106" s="309"/>
      <c r="J106" s="309"/>
      <c r="K106" s="309"/>
      <c r="L106" s="309"/>
      <c r="M106" s="309"/>
      <c r="N106" s="309"/>
      <c r="O106" s="309"/>
      <c r="P106" s="309"/>
      <c r="Q106" s="309"/>
      <c r="R106" s="309"/>
      <c r="S106" s="180"/>
      <c r="T106" s="307" t="str">
        <f t="shared" si="48"/>
        <v xml:space="preserve"> </v>
      </c>
      <c r="U106" s="307" t="str">
        <f t="shared" si="49"/>
        <v xml:space="preserve"> </v>
      </c>
      <c r="V106" s="307" t="str">
        <f t="shared" si="50"/>
        <v xml:space="preserve"> </v>
      </c>
      <c r="W106" s="307" t="str">
        <f t="shared" si="51"/>
        <v xml:space="preserve"> </v>
      </c>
      <c r="X106" s="307" t="str">
        <f t="shared" si="52"/>
        <v xml:space="preserve"> </v>
      </c>
      <c r="Y106" s="307" t="str">
        <f t="shared" si="53"/>
        <v xml:space="preserve"> </v>
      </c>
      <c r="Z106" s="96" t="str">
        <f t="shared" si="54"/>
        <v xml:space="preserve"> </v>
      </c>
      <c r="AA106" s="309"/>
      <c r="AB106" s="309"/>
      <c r="AC106" s="309"/>
      <c r="AD106" s="309"/>
      <c r="AE106" s="309"/>
      <c r="AF106" s="21"/>
      <c r="AG106" s="24"/>
      <c r="AH106" s="96" t="str">
        <f t="shared" si="65"/>
        <v xml:space="preserve"> </v>
      </c>
      <c r="AI106" s="69" t="str">
        <f t="shared" si="55"/>
        <v xml:space="preserve"> </v>
      </c>
      <c r="AJ106" s="85" t="str">
        <f t="shared" si="56"/>
        <v xml:space="preserve"> </v>
      </c>
      <c r="AK106" s="70" t="str">
        <f t="shared" si="66"/>
        <v xml:space="preserve"> </v>
      </c>
      <c r="AL106" s="304"/>
      <c r="AM106" s="78" t="str">
        <f t="shared" si="57"/>
        <v xml:space="preserve"> </v>
      </c>
      <c r="AN106" s="87" t="str">
        <f t="shared" si="58"/>
        <v xml:space="preserve"> </v>
      </c>
      <c r="AO106" s="79" t="str">
        <f t="shared" si="67"/>
        <v xml:space="preserve"> </v>
      </c>
      <c r="AP106" s="305"/>
      <c r="AQ106" s="80" t="str">
        <f t="shared" si="59"/>
        <v xml:space="preserve"> </v>
      </c>
      <c r="AR106" s="88" t="str">
        <f t="shared" si="60"/>
        <v xml:space="preserve"> </v>
      </c>
      <c r="AS106" s="81" t="str">
        <f t="shared" si="68"/>
        <v xml:space="preserve"> </v>
      </c>
      <c r="AT106" s="306"/>
      <c r="AU106" s="82" t="str">
        <f t="shared" si="61"/>
        <v xml:space="preserve"> </v>
      </c>
      <c r="AV106" s="89" t="str">
        <f t="shared" si="62"/>
        <v xml:space="preserve"> </v>
      </c>
      <c r="AW106" s="83" t="str">
        <f t="shared" si="69"/>
        <v xml:space="preserve"> </v>
      </c>
      <c r="AX106" s="306"/>
      <c r="AY106" s="218" t="str">
        <f t="shared" si="63"/>
        <v xml:space="preserve"> </v>
      </c>
      <c r="AZ106" s="219" t="str">
        <f t="shared" si="64"/>
        <v xml:space="preserve"> </v>
      </c>
      <c r="BA106" s="220" t="str">
        <f t="shared" si="70"/>
        <v xml:space="preserve"> </v>
      </c>
      <c r="BB106" s="306"/>
      <c r="BC106" s="27"/>
      <c r="BE106" s="98" t="str">
        <f t="shared" si="71"/>
        <v xml:space="preserve"> </v>
      </c>
      <c r="BF106" s="98" t="str">
        <f t="shared" si="71"/>
        <v xml:space="preserve"> </v>
      </c>
      <c r="BG106" s="98" t="str">
        <f t="shared" si="71"/>
        <v xml:space="preserve"> </v>
      </c>
      <c r="BI106" s="98" t="str">
        <f t="shared" si="72"/>
        <v xml:space="preserve"> </v>
      </c>
      <c r="BJ106" s="98" t="str">
        <f t="shared" si="72"/>
        <v xml:space="preserve"> </v>
      </c>
      <c r="BK106" s="98" t="str">
        <f t="shared" si="72"/>
        <v xml:space="preserve"> </v>
      </c>
      <c r="BM106" s="22"/>
      <c r="BU106" s="28"/>
    </row>
    <row r="107" spans="1:73" s="26" customFormat="1" ht="24.95" customHeight="1" x14ac:dyDescent="0.25">
      <c r="A107" s="24"/>
      <c r="B107" s="301"/>
      <c r="C107" s="788"/>
      <c r="D107" s="789"/>
      <c r="E107" s="789"/>
      <c r="F107" s="790"/>
      <c r="G107" s="309"/>
      <c r="H107" s="309"/>
      <c r="I107" s="309"/>
      <c r="J107" s="309"/>
      <c r="K107" s="309"/>
      <c r="L107" s="309"/>
      <c r="M107" s="309"/>
      <c r="N107" s="309"/>
      <c r="O107" s="309"/>
      <c r="P107" s="309"/>
      <c r="Q107" s="309"/>
      <c r="R107" s="309"/>
      <c r="S107" s="180"/>
      <c r="T107" s="307" t="str">
        <f t="shared" si="48"/>
        <v xml:space="preserve"> </v>
      </c>
      <c r="U107" s="307" t="str">
        <f t="shared" si="49"/>
        <v xml:space="preserve"> </v>
      </c>
      <c r="V107" s="307" t="str">
        <f t="shared" si="50"/>
        <v xml:space="preserve"> </v>
      </c>
      <c r="W107" s="307" t="str">
        <f t="shared" si="51"/>
        <v xml:space="preserve"> </v>
      </c>
      <c r="X107" s="307" t="str">
        <f t="shared" si="52"/>
        <v xml:space="preserve"> </v>
      </c>
      <c r="Y107" s="307" t="str">
        <f t="shared" si="53"/>
        <v xml:space="preserve"> </v>
      </c>
      <c r="Z107" s="96" t="str">
        <f t="shared" si="54"/>
        <v xml:space="preserve"> </v>
      </c>
      <c r="AA107" s="309"/>
      <c r="AB107" s="309"/>
      <c r="AC107" s="309"/>
      <c r="AD107" s="309"/>
      <c r="AE107" s="309"/>
      <c r="AF107" s="21"/>
      <c r="AG107" s="24"/>
      <c r="AH107" s="96" t="str">
        <f t="shared" si="65"/>
        <v xml:space="preserve"> </v>
      </c>
      <c r="AI107" s="69" t="str">
        <f t="shared" si="55"/>
        <v xml:space="preserve"> </v>
      </c>
      <c r="AJ107" s="85" t="str">
        <f t="shared" si="56"/>
        <v xml:space="preserve"> </v>
      </c>
      <c r="AK107" s="70" t="str">
        <f t="shared" si="66"/>
        <v xml:space="preserve"> </v>
      </c>
      <c r="AL107" s="304"/>
      <c r="AM107" s="78" t="str">
        <f t="shared" si="57"/>
        <v xml:space="preserve"> </v>
      </c>
      <c r="AN107" s="87" t="str">
        <f t="shared" si="58"/>
        <v xml:space="preserve"> </v>
      </c>
      <c r="AO107" s="79" t="str">
        <f t="shared" si="67"/>
        <v xml:space="preserve"> </v>
      </c>
      <c r="AP107" s="305"/>
      <c r="AQ107" s="80" t="str">
        <f t="shared" si="59"/>
        <v xml:space="preserve"> </v>
      </c>
      <c r="AR107" s="88" t="str">
        <f t="shared" si="60"/>
        <v xml:space="preserve"> </v>
      </c>
      <c r="AS107" s="81" t="str">
        <f t="shared" si="68"/>
        <v xml:space="preserve"> </v>
      </c>
      <c r="AT107" s="306"/>
      <c r="AU107" s="82" t="str">
        <f t="shared" si="61"/>
        <v xml:space="preserve"> </v>
      </c>
      <c r="AV107" s="89" t="str">
        <f t="shared" si="62"/>
        <v xml:space="preserve"> </v>
      </c>
      <c r="AW107" s="83" t="str">
        <f t="shared" si="69"/>
        <v xml:space="preserve"> </v>
      </c>
      <c r="AX107" s="306"/>
      <c r="AY107" s="218" t="str">
        <f t="shared" si="63"/>
        <v xml:space="preserve"> </v>
      </c>
      <c r="AZ107" s="219" t="str">
        <f t="shared" si="64"/>
        <v xml:space="preserve"> </v>
      </c>
      <c r="BA107" s="220" t="str">
        <f t="shared" si="70"/>
        <v xml:space="preserve"> </v>
      </c>
      <c r="BB107" s="306"/>
      <c r="BC107" s="27"/>
      <c r="BE107" s="98" t="str">
        <f t="shared" si="71"/>
        <v xml:space="preserve"> </v>
      </c>
      <c r="BF107" s="98" t="str">
        <f t="shared" si="71"/>
        <v xml:space="preserve"> </v>
      </c>
      <c r="BG107" s="98" t="str">
        <f t="shared" si="71"/>
        <v xml:space="preserve"> </v>
      </c>
      <c r="BI107" s="98" t="str">
        <f t="shared" si="72"/>
        <v xml:space="preserve"> </v>
      </c>
      <c r="BJ107" s="98" t="str">
        <f t="shared" si="72"/>
        <v xml:space="preserve"> </v>
      </c>
      <c r="BK107" s="98" t="str">
        <f t="shared" si="72"/>
        <v xml:space="preserve"> </v>
      </c>
      <c r="BM107" s="22"/>
      <c r="BU107" s="28"/>
    </row>
    <row r="108" spans="1:73" s="26" customFormat="1" ht="24.95" customHeight="1" x14ac:dyDescent="0.25">
      <c r="A108" s="24"/>
      <c r="B108" s="301"/>
      <c r="C108" s="788"/>
      <c r="D108" s="789"/>
      <c r="E108" s="789"/>
      <c r="F108" s="790"/>
      <c r="G108" s="309"/>
      <c r="H108" s="309"/>
      <c r="I108" s="309"/>
      <c r="J108" s="309"/>
      <c r="K108" s="309"/>
      <c r="L108" s="309"/>
      <c r="M108" s="309"/>
      <c r="N108" s="309"/>
      <c r="O108" s="309"/>
      <c r="P108" s="309"/>
      <c r="Q108" s="309"/>
      <c r="R108" s="309"/>
      <c r="S108" s="180"/>
      <c r="T108" s="307" t="str">
        <f t="shared" ref="T108:T139" si="73">+IF((G108)=0," ",IF((G108)&gt;0,G108))</f>
        <v xml:space="preserve"> </v>
      </c>
      <c r="U108" s="307" t="str">
        <f t="shared" ref="U108:U139" si="74">+IF((H108)=0," ",IF((H108)&gt;0,H108))</f>
        <v xml:space="preserve"> </v>
      </c>
      <c r="V108" s="307" t="str">
        <f t="shared" ref="V108:V139" si="75">+IF((I108)=0," ",IF((I108)&gt;0,I108))</f>
        <v xml:space="preserve"> </v>
      </c>
      <c r="W108" s="307" t="str">
        <f t="shared" ref="W108:W139" si="76">+IF((J108)=0," ",IF((J108)&gt;0,J108))</f>
        <v xml:space="preserve"> </v>
      </c>
      <c r="X108" s="307" t="str">
        <f t="shared" ref="X108:X139" si="77">+IF((K108)=0," ",IF((K108)&gt;0,K108))</f>
        <v xml:space="preserve"> </v>
      </c>
      <c r="Y108" s="307" t="str">
        <f t="shared" ref="Y108:Y139" si="78">+IF((L108)=0," ",IF((L108)&gt;0,L108))</f>
        <v xml:space="preserve"> </v>
      </c>
      <c r="Z108" s="96" t="str">
        <f t="shared" si="54"/>
        <v xml:space="preserve"> </v>
      </c>
      <c r="AA108" s="309"/>
      <c r="AB108" s="309"/>
      <c r="AC108" s="309"/>
      <c r="AD108" s="309"/>
      <c r="AE108" s="309"/>
      <c r="AF108" s="21"/>
      <c r="AG108" s="24"/>
      <c r="AH108" s="96" t="str">
        <f t="shared" si="65"/>
        <v xml:space="preserve"> </v>
      </c>
      <c r="AI108" s="69" t="str">
        <f t="shared" si="55"/>
        <v xml:space="preserve"> </v>
      </c>
      <c r="AJ108" s="85" t="str">
        <f t="shared" si="56"/>
        <v xml:space="preserve"> </v>
      </c>
      <c r="AK108" s="70" t="str">
        <f t="shared" si="66"/>
        <v xml:space="preserve"> </v>
      </c>
      <c r="AL108" s="304"/>
      <c r="AM108" s="78" t="str">
        <f t="shared" si="57"/>
        <v xml:space="preserve"> </v>
      </c>
      <c r="AN108" s="87" t="str">
        <f t="shared" si="58"/>
        <v xml:space="preserve"> </v>
      </c>
      <c r="AO108" s="79" t="str">
        <f t="shared" si="67"/>
        <v xml:space="preserve"> </v>
      </c>
      <c r="AP108" s="305"/>
      <c r="AQ108" s="80" t="str">
        <f t="shared" si="59"/>
        <v xml:space="preserve"> </v>
      </c>
      <c r="AR108" s="88" t="str">
        <f t="shared" si="60"/>
        <v xml:space="preserve"> </v>
      </c>
      <c r="AS108" s="81" t="str">
        <f t="shared" si="68"/>
        <v xml:space="preserve"> </v>
      </c>
      <c r="AT108" s="306"/>
      <c r="AU108" s="82" t="str">
        <f t="shared" si="61"/>
        <v xml:space="preserve"> </v>
      </c>
      <c r="AV108" s="89" t="str">
        <f t="shared" si="62"/>
        <v xml:space="preserve"> </v>
      </c>
      <c r="AW108" s="83" t="str">
        <f t="shared" si="69"/>
        <v xml:space="preserve"> </v>
      </c>
      <c r="AX108" s="306"/>
      <c r="AY108" s="218" t="str">
        <f t="shared" si="63"/>
        <v xml:space="preserve"> </v>
      </c>
      <c r="AZ108" s="219" t="str">
        <f t="shared" si="64"/>
        <v xml:space="preserve"> </v>
      </c>
      <c r="BA108" s="220" t="str">
        <f t="shared" si="70"/>
        <v xml:space="preserve"> </v>
      </c>
      <c r="BB108" s="306"/>
      <c r="BC108" s="27"/>
      <c r="BE108" s="98" t="str">
        <f t="shared" si="71"/>
        <v xml:space="preserve"> </v>
      </c>
      <c r="BF108" s="98" t="str">
        <f t="shared" si="71"/>
        <v xml:space="preserve"> </v>
      </c>
      <c r="BG108" s="98" t="str">
        <f t="shared" si="71"/>
        <v xml:space="preserve"> </v>
      </c>
      <c r="BI108" s="98" t="str">
        <f t="shared" si="72"/>
        <v xml:space="preserve"> </v>
      </c>
      <c r="BJ108" s="98" t="str">
        <f t="shared" si="72"/>
        <v xml:space="preserve"> </v>
      </c>
      <c r="BK108" s="98" t="str">
        <f t="shared" si="72"/>
        <v xml:space="preserve"> </v>
      </c>
      <c r="BM108" s="22"/>
      <c r="BU108" s="28"/>
    </row>
    <row r="109" spans="1:73" s="26" customFormat="1" ht="24.95" customHeight="1" x14ac:dyDescent="0.25">
      <c r="A109" s="24"/>
      <c r="B109" s="301"/>
      <c r="C109" s="788"/>
      <c r="D109" s="789"/>
      <c r="E109" s="789"/>
      <c r="F109" s="790"/>
      <c r="G109" s="309"/>
      <c r="H109" s="309"/>
      <c r="I109" s="309"/>
      <c r="J109" s="309"/>
      <c r="K109" s="309"/>
      <c r="L109" s="309"/>
      <c r="M109" s="309"/>
      <c r="N109" s="309"/>
      <c r="O109" s="309"/>
      <c r="P109" s="309"/>
      <c r="Q109" s="309"/>
      <c r="R109" s="309"/>
      <c r="S109" s="180"/>
      <c r="T109" s="307" t="str">
        <f t="shared" si="73"/>
        <v xml:space="preserve"> </v>
      </c>
      <c r="U109" s="307" t="str">
        <f t="shared" si="74"/>
        <v xml:space="preserve"> </v>
      </c>
      <c r="V109" s="307" t="str">
        <f t="shared" si="75"/>
        <v xml:space="preserve"> </v>
      </c>
      <c r="W109" s="307" t="str">
        <f t="shared" si="76"/>
        <v xml:space="preserve"> </v>
      </c>
      <c r="X109" s="307" t="str">
        <f t="shared" si="77"/>
        <v xml:space="preserve"> </v>
      </c>
      <c r="Y109" s="307" t="str">
        <f t="shared" si="78"/>
        <v xml:space="preserve"> </v>
      </c>
      <c r="Z109" s="96" t="str">
        <f t="shared" ref="Z109:Z140" si="79">+IF((M109)=0," ",IF((M109)&gt;0,M109))</f>
        <v xml:space="preserve"> </v>
      </c>
      <c r="AA109" s="309"/>
      <c r="AB109" s="309"/>
      <c r="AC109" s="309"/>
      <c r="AD109" s="309"/>
      <c r="AE109" s="309"/>
      <c r="AF109" s="21"/>
      <c r="AG109" s="24"/>
      <c r="AH109" s="96" t="str">
        <f t="shared" si="65"/>
        <v xml:space="preserve"> </v>
      </c>
      <c r="AI109" s="69" t="str">
        <f t="shared" ref="AI109:AI140" si="80">+IF((AA109-N109)=0," ",IF((AA109-N109)&lt;0,(AA109-N109)*-1,(AA109-N109)))</f>
        <v xml:space="preserve"> </v>
      </c>
      <c r="AJ109" s="85" t="str">
        <f t="shared" ref="AJ109:AJ140" si="81">+IF((AA109-N109)=0," ",IF((AA109-N109)&lt;-1,"Servidores excedentes",IF((AA109-N109)=1,"Servidor requerido",IF((AA109-N109)=-1,"Servidor excedente",IF((AA109-N109)&gt;1,"Servidores requeridos","")))))</f>
        <v xml:space="preserve"> </v>
      </c>
      <c r="AK109" s="70" t="str">
        <f t="shared" si="66"/>
        <v xml:space="preserve"> </v>
      </c>
      <c r="AL109" s="304"/>
      <c r="AM109" s="78" t="str">
        <f t="shared" ref="AM109:AM140" si="82">IF((AB109-O109)=0," ",IF((AB109-O109)&lt;0,(AB109-O109)*-1,(AB109-O109)))</f>
        <v xml:space="preserve"> </v>
      </c>
      <c r="AN109" s="87" t="str">
        <f t="shared" ref="AN109:AN140" si="83">+IF((AB109-O109)=0," ", IF((AB109-O109)=-1,"Servidor excedente",IF((AB109-O109)&lt;-1,"Servidores excedentes", IF((AB109-O109)=1,"Servidor requerido", IF((AB109-O109)&gt;1,"Servidores requeridos","")))))</f>
        <v xml:space="preserve"> </v>
      </c>
      <c r="AO109" s="79" t="str">
        <f t="shared" si="67"/>
        <v xml:space="preserve"> </v>
      </c>
      <c r="AP109" s="305"/>
      <c r="AQ109" s="80" t="str">
        <f t="shared" ref="AQ109:AQ140" si="84">IF((AC109-P109)=0," ",IF((AC109-P109)&lt;0,(AC109-P109)*-1,(AC109-P109)))</f>
        <v xml:space="preserve"> </v>
      </c>
      <c r="AR109" s="88" t="str">
        <f t="shared" ref="AR109:AR140" si="85">+IF((AC109-P109)=0," ",IF((AC109-P109)=1,"Servidor requerido",IF((AC109-P109)&gt;1,"Servidores requeridos",IF((AC109-P109)=-1,"Servidor excedente",IF((AC109-P109)&lt;-1,"Servidores excedentes","")))))</f>
        <v xml:space="preserve"> </v>
      </c>
      <c r="AS109" s="81" t="str">
        <f t="shared" si="68"/>
        <v xml:space="preserve"> </v>
      </c>
      <c r="AT109" s="306"/>
      <c r="AU109" s="82" t="str">
        <f t="shared" ref="AU109:AU140" si="86">IF((AD109-Q109)=0," ",IF((AD109-Q109)&lt;0,(AD109-Q109)*-1,(AD109-Q109)))</f>
        <v xml:space="preserve"> </v>
      </c>
      <c r="AV109" s="89" t="str">
        <f t="shared" ref="AV109:AV140" si="87">+IF((AD109-Q109)=0," ",IF((AD109-Q109)=1,"Servidor requerido",IF((AD109-Q109)&gt;1,"Servidores requeridos",IF((AD109-Q109)=-1,"Servidor excedente",IF((AD109-Q109)&lt;-1,"Servidores excedentes","")))))</f>
        <v xml:space="preserve"> </v>
      </c>
      <c r="AW109" s="83" t="str">
        <f t="shared" si="69"/>
        <v xml:space="preserve"> </v>
      </c>
      <c r="AX109" s="306"/>
      <c r="AY109" s="218" t="str">
        <f t="shared" ref="AY109:AY140" si="88">IF((AE109-R109)=0," ",IF((AE109-R109)&lt;0,(AE109-R109)*-1,(AE109-R109)))</f>
        <v xml:space="preserve"> </v>
      </c>
      <c r="AZ109" s="219" t="str">
        <f t="shared" ref="AZ109:AZ140" si="89">+IF((AE109-R109)=0," ",IF((AE109-R109)=1,"Servidor requerido",IF((AE109-R109)&gt;1,"Servidores requeridos",IF((AE109-R109)=-1,"Servidor excedente",IF((AE109-R109)&lt;-1,"Servidores excedentes","")))))</f>
        <v xml:space="preserve"> </v>
      </c>
      <c r="BA109" s="220" t="str">
        <f t="shared" si="70"/>
        <v xml:space="preserve"> </v>
      </c>
      <c r="BB109" s="306"/>
      <c r="BC109" s="27"/>
      <c r="BE109" s="98" t="str">
        <f t="shared" si="71"/>
        <v xml:space="preserve"> </v>
      </c>
      <c r="BF109" s="98" t="str">
        <f t="shared" si="71"/>
        <v xml:space="preserve"> </v>
      </c>
      <c r="BG109" s="98" t="str">
        <f t="shared" si="71"/>
        <v xml:space="preserve"> </v>
      </c>
      <c r="BI109" s="98" t="str">
        <f t="shared" si="72"/>
        <v xml:space="preserve"> </v>
      </c>
      <c r="BJ109" s="98" t="str">
        <f t="shared" si="72"/>
        <v xml:space="preserve"> </v>
      </c>
      <c r="BK109" s="98" t="str">
        <f t="shared" si="72"/>
        <v xml:space="preserve"> </v>
      </c>
      <c r="BM109" s="22"/>
      <c r="BU109" s="28"/>
    </row>
    <row r="110" spans="1:73" s="26" customFormat="1" ht="24.95" customHeight="1" x14ac:dyDescent="0.25">
      <c r="A110" s="24"/>
      <c r="B110" s="301"/>
      <c r="C110" s="788"/>
      <c r="D110" s="789"/>
      <c r="E110" s="789"/>
      <c r="F110" s="790"/>
      <c r="G110" s="309"/>
      <c r="H110" s="309"/>
      <c r="I110" s="309"/>
      <c r="J110" s="309"/>
      <c r="K110" s="309"/>
      <c r="L110" s="309"/>
      <c r="M110" s="309"/>
      <c r="N110" s="309"/>
      <c r="O110" s="309"/>
      <c r="P110" s="309"/>
      <c r="Q110" s="309"/>
      <c r="R110" s="309"/>
      <c r="S110" s="180"/>
      <c r="T110" s="307" t="str">
        <f t="shared" si="73"/>
        <v xml:space="preserve"> </v>
      </c>
      <c r="U110" s="307" t="str">
        <f t="shared" si="74"/>
        <v xml:space="preserve"> </v>
      </c>
      <c r="V110" s="307" t="str">
        <f t="shared" si="75"/>
        <v xml:space="preserve"> </v>
      </c>
      <c r="W110" s="307" t="str">
        <f t="shared" si="76"/>
        <v xml:space="preserve"> </v>
      </c>
      <c r="X110" s="307" t="str">
        <f t="shared" si="77"/>
        <v xml:space="preserve"> </v>
      </c>
      <c r="Y110" s="307" t="str">
        <f t="shared" si="78"/>
        <v xml:space="preserve"> </v>
      </c>
      <c r="Z110" s="96" t="str">
        <f t="shared" si="79"/>
        <v xml:space="preserve"> </v>
      </c>
      <c r="AA110" s="309"/>
      <c r="AB110" s="309"/>
      <c r="AC110" s="309"/>
      <c r="AD110" s="309"/>
      <c r="AE110" s="309"/>
      <c r="AF110" s="21"/>
      <c r="AG110" s="24"/>
      <c r="AH110" s="96" t="str">
        <f t="shared" si="65"/>
        <v xml:space="preserve"> </v>
      </c>
      <c r="AI110" s="69" t="str">
        <f t="shared" si="80"/>
        <v xml:space="preserve"> </v>
      </c>
      <c r="AJ110" s="85" t="str">
        <f t="shared" si="81"/>
        <v xml:space="preserve"> </v>
      </c>
      <c r="AK110" s="70" t="str">
        <f t="shared" si="66"/>
        <v xml:space="preserve"> </v>
      </c>
      <c r="AL110" s="304"/>
      <c r="AM110" s="78" t="str">
        <f t="shared" si="82"/>
        <v xml:space="preserve"> </v>
      </c>
      <c r="AN110" s="87" t="str">
        <f t="shared" si="83"/>
        <v xml:space="preserve"> </v>
      </c>
      <c r="AO110" s="79" t="str">
        <f t="shared" si="67"/>
        <v xml:space="preserve"> </v>
      </c>
      <c r="AP110" s="305"/>
      <c r="AQ110" s="80" t="str">
        <f t="shared" si="84"/>
        <v xml:space="preserve"> </v>
      </c>
      <c r="AR110" s="88" t="str">
        <f t="shared" si="85"/>
        <v xml:space="preserve"> </v>
      </c>
      <c r="AS110" s="81" t="str">
        <f t="shared" si="68"/>
        <v xml:space="preserve"> </v>
      </c>
      <c r="AT110" s="306"/>
      <c r="AU110" s="82" t="str">
        <f t="shared" si="86"/>
        <v xml:space="preserve"> </v>
      </c>
      <c r="AV110" s="89" t="str">
        <f t="shared" si="87"/>
        <v xml:space="preserve"> </v>
      </c>
      <c r="AW110" s="83" t="str">
        <f t="shared" si="69"/>
        <v xml:space="preserve"> </v>
      </c>
      <c r="AX110" s="306"/>
      <c r="AY110" s="218" t="str">
        <f t="shared" si="88"/>
        <v xml:space="preserve"> </v>
      </c>
      <c r="AZ110" s="219" t="str">
        <f t="shared" si="89"/>
        <v xml:space="preserve"> </v>
      </c>
      <c r="BA110" s="220" t="str">
        <f t="shared" si="70"/>
        <v xml:space="preserve"> </v>
      </c>
      <c r="BB110" s="306"/>
      <c r="BC110" s="27"/>
      <c r="BE110" s="98" t="str">
        <f t="shared" si="71"/>
        <v xml:space="preserve"> </v>
      </c>
      <c r="BF110" s="98" t="str">
        <f t="shared" si="71"/>
        <v xml:space="preserve"> </v>
      </c>
      <c r="BG110" s="98" t="str">
        <f t="shared" si="71"/>
        <v xml:space="preserve"> </v>
      </c>
      <c r="BI110" s="98" t="str">
        <f t="shared" si="72"/>
        <v xml:space="preserve"> </v>
      </c>
      <c r="BJ110" s="98" t="str">
        <f t="shared" si="72"/>
        <v xml:space="preserve"> </v>
      </c>
      <c r="BK110" s="98" t="str">
        <f t="shared" si="72"/>
        <v xml:space="preserve"> </v>
      </c>
      <c r="BM110" s="22"/>
      <c r="BU110" s="28"/>
    </row>
    <row r="111" spans="1:73" s="26" customFormat="1" ht="24.95" customHeight="1" x14ac:dyDescent="0.25">
      <c r="A111" s="24"/>
      <c r="B111" s="301"/>
      <c r="C111" s="788"/>
      <c r="D111" s="789"/>
      <c r="E111" s="789"/>
      <c r="F111" s="790"/>
      <c r="G111" s="309"/>
      <c r="H111" s="309"/>
      <c r="I111" s="309"/>
      <c r="J111" s="309"/>
      <c r="K111" s="309"/>
      <c r="L111" s="309"/>
      <c r="M111" s="309"/>
      <c r="N111" s="309"/>
      <c r="O111" s="309"/>
      <c r="P111" s="309"/>
      <c r="Q111" s="309"/>
      <c r="R111" s="309"/>
      <c r="S111" s="180"/>
      <c r="T111" s="307" t="str">
        <f t="shared" si="73"/>
        <v xml:space="preserve"> </v>
      </c>
      <c r="U111" s="307" t="str">
        <f t="shared" si="74"/>
        <v xml:space="preserve"> </v>
      </c>
      <c r="V111" s="307" t="str">
        <f t="shared" si="75"/>
        <v xml:space="preserve"> </v>
      </c>
      <c r="W111" s="307" t="str">
        <f t="shared" si="76"/>
        <v xml:space="preserve"> </v>
      </c>
      <c r="X111" s="307" t="str">
        <f t="shared" si="77"/>
        <v xml:space="preserve"> </v>
      </c>
      <c r="Y111" s="307" t="str">
        <f t="shared" si="78"/>
        <v xml:space="preserve"> </v>
      </c>
      <c r="Z111" s="96" t="str">
        <f t="shared" si="79"/>
        <v xml:space="preserve"> </v>
      </c>
      <c r="AA111" s="309"/>
      <c r="AB111" s="309"/>
      <c r="AC111" s="309"/>
      <c r="AD111" s="309"/>
      <c r="AE111" s="309"/>
      <c r="AF111" s="21"/>
      <c r="AG111" s="24"/>
      <c r="AH111" s="96" t="str">
        <f t="shared" si="65"/>
        <v xml:space="preserve"> </v>
      </c>
      <c r="AI111" s="69" t="str">
        <f t="shared" si="80"/>
        <v xml:space="preserve"> </v>
      </c>
      <c r="AJ111" s="85" t="str">
        <f t="shared" si="81"/>
        <v xml:space="preserve"> </v>
      </c>
      <c r="AK111" s="70" t="str">
        <f t="shared" si="66"/>
        <v xml:space="preserve"> </v>
      </c>
      <c r="AL111" s="304"/>
      <c r="AM111" s="78" t="str">
        <f t="shared" si="82"/>
        <v xml:space="preserve"> </v>
      </c>
      <c r="AN111" s="87" t="str">
        <f t="shared" si="83"/>
        <v xml:space="preserve"> </v>
      </c>
      <c r="AO111" s="79" t="str">
        <f t="shared" si="67"/>
        <v xml:space="preserve"> </v>
      </c>
      <c r="AP111" s="305"/>
      <c r="AQ111" s="80" t="str">
        <f t="shared" si="84"/>
        <v xml:space="preserve"> </v>
      </c>
      <c r="AR111" s="88" t="str">
        <f t="shared" si="85"/>
        <v xml:space="preserve"> </v>
      </c>
      <c r="AS111" s="81" t="str">
        <f t="shared" si="68"/>
        <v xml:space="preserve"> </v>
      </c>
      <c r="AT111" s="306"/>
      <c r="AU111" s="82" t="str">
        <f t="shared" si="86"/>
        <v xml:space="preserve"> </v>
      </c>
      <c r="AV111" s="89" t="str">
        <f t="shared" si="87"/>
        <v xml:space="preserve"> </v>
      </c>
      <c r="AW111" s="83" t="str">
        <f t="shared" si="69"/>
        <v xml:space="preserve"> </v>
      </c>
      <c r="AX111" s="306"/>
      <c r="AY111" s="218" t="str">
        <f t="shared" si="88"/>
        <v xml:space="preserve"> </v>
      </c>
      <c r="AZ111" s="219" t="str">
        <f t="shared" si="89"/>
        <v xml:space="preserve"> </v>
      </c>
      <c r="BA111" s="220" t="str">
        <f t="shared" si="70"/>
        <v xml:space="preserve"> </v>
      </c>
      <c r="BB111" s="306"/>
      <c r="BC111" s="27"/>
      <c r="BE111" s="98" t="str">
        <f t="shared" si="71"/>
        <v xml:space="preserve"> </v>
      </c>
      <c r="BF111" s="98" t="str">
        <f t="shared" si="71"/>
        <v xml:space="preserve"> </v>
      </c>
      <c r="BG111" s="98" t="str">
        <f t="shared" si="71"/>
        <v xml:space="preserve"> </v>
      </c>
      <c r="BI111" s="98" t="str">
        <f t="shared" si="72"/>
        <v xml:space="preserve"> </v>
      </c>
      <c r="BJ111" s="98" t="str">
        <f t="shared" si="72"/>
        <v xml:space="preserve"> </v>
      </c>
      <c r="BK111" s="98" t="str">
        <f t="shared" si="72"/>
        <v xml:space="preserve"> </v>
      </c>
      <c r="BM111" s="22"/>
      <c r="BU111" s="28"/>
    </row>
    <row r="112" spans="1:73" s="26" customFormat="1" ht="24.95" customHeight="1" x14ac:dyDescent="0.25">
      <c r="A112" s="24"/>
      <c r="B112" s="301"/>
      <c r="C112" s="788"/>
      <c r="D112" s="789"/>
      <c r="E112" s="789"/>
      <c r="F112" s="790"/>
      <c r="G112" s="309"/>
      <c r="H112" s="309"/>
      <c r="I112" s="309"/>
      <c r="J112" s="309"/>
      <c r="K112" s="309"/>
      <c r="L112" s="309"/>
      <c r="M112" s="309"/>
      <c r="N112" s="309"/>
      <c r="O112" s="309"/>
      <c r="P112" s="309"/>
      <c r="Q112" s="309"/>
      <c r="R112" s="309"/>
      <c r="S112" s="180"/>
      <c r="T112" s="307" t="str">
        <f t="shared" si="73"/>
        <v xml:space="preserve"> </v>
      </c>
      <c r="U112" s="307" t="str">
        <f t="shared" si="74"/>
        <v xml:space="preserve"> </v>
      </c>
      <c r="V112" s="307" t="str">
        <f t="shared" si="75"/>
        <v xml:space="preserve"> </v>
      </c>
      <c r="W112" s="307" t="str">
        <f t="shared" si="76"/>
        <v xml:space="preserve"> </v>
      </c>
      <c r="X112" s="307" t="str">
        <f t="shared" si="77"/>
        <v xml:space="preserve"> </v>
      </c>
      <c r="Y112" s="307" t="str">
        <f t="shared" si="78"/>
        <v xml:space="preserve"> </v>
      </c>
      <c r="Z112" s="96" t="str">
        <f t="shared" si="79"/>
        <v xml:space="preserve"> </v>
      </c>
      <c r="AA112" s="309"/>
      <c r="AB112" s="309"/>
      <c r="AC112" s="309"/>
      <c r="AD112" s="309"/>
      <c r="AE112" s="309"/>
      <c r="AF112" s="21"/>
      <c r="AG112" s="24"/>
      <c r="AH112" s="96" t="str">
        <f t="shared" si="65"/>
        <v xml:space="preserve"> </v>
      </c>
      <c r="AI112" s="69" t="str">
        <f t="shared" si="80"/>
        <v xml:space="preserve"> </v>
      </c>
      <c r="AJ112" s="85" t="str">
        <f t="shared" si="81"/>
        <v xml:space="preserve"> </v>
      </c>
      <c r="AK112" s="70" t="str">
        <f t="shared" si="66"/>
        <v xml:space="preserve"> </v>
      </c>
      <c r="AL112" s="304"/>
      <c r="AM112" s="78" t="str">
        <f t="shared" si="82"/>
        <v xml:space="preserve"> </v>
      </c>
      <c r="AN112" s="87" t="str">
        <f t="shared" si="83"/>
        <v xml:space="preserve"> </v>
      </c>
      <c r="AO112" s="79" t="str">
        <f t="shared" si="67"/>
        <v xml:space="preserve"> </v>
      </c>
      <c r="AP112" s="305"/>
      <c r="AQ112" s="80" t="str">
        <f t="shared" si="84"/>
        <v xml:space="preserve"> </v>
      </c>
      <c r="AR112" s="88" t="str">
        <f t="shared" si="85"/>
        <v xml:space="preserve"> </v>
      </c>
      <c r="AS112" s="81" t="str">
        <f t="shared" si="68"/>
        <v xml:space="preserve"> </v>
      </c>
      <c r="AT112" s="306"/>
      <c r="AU112" s="82" t="str">
        <f t="shared" si="86"/>
        <v xml:space="preserve"> </v>
      </c>
      <c r="AV112" s="89" t="str">
        <f t="shared" si="87"/>
        <v xml:space="preserve"> </v>
      </c>
      <c r="AW112" s="83" t="str">
        <f t="shared" si="69"/>
        <v xml:space="preserve"> </v>
      </c>
      <c r="AX112" s="306"/>
      <c r="AY112" s="218" t="str">
        <f t="shared" si="88"/>
        <v xml:space="preserve"> </v>
      </c>
      <c r="AZ112" s="219" t="str">
        <f t="shared" si="89"/>
        <v xml:space="preserve"> </v>
      </c>
      <c r="BA112" s="220" t="str">
        <f t="shared" si="70"/>
        <v xml:space="preserve"> </v>
      </c>
      <c r="BB112" s="306"/>
      <c r="BC112" s="27"/>
      <c r="BE112" s="98" t="str">
        <f t="shared" si="71"/>
        <v xml:space="preserve"> </v>
      </c>
      <c r="BF112" s="98" t="str">
        <f t="shared" si="71"/>
        <v xml:space="preserve"> </v>
      </c>
      <c r="BG112" s="98" t="str">
        <f t="shared" si="71"/>
        <v xml:space="preserve"> </v>
      </c>
      <c r="BI112" s="98" t="str">
        <f t="shared" si="72"/>
        <v xml:space="preserve"> </v>
      </c>
      <c r="BJ112" s="98" t="str">
        <f t="shared" si="72"/>
        <v xml:space="preserve"> </v>
      </c>
      <c r="BK112" s="98" t="str">
        <f t="shared" si="72"/>
        <v xml:space="preserve"> </v>
      </c>
      <c r="BM112" s="22"/>
      <c r="BU112" s="28"/>
    </row>
    <row r="113" spans="1:73" s="26" customFormat="1" ht="24.95" customHeight="1" x14ac:dyDescent="0.25">
      <c r="A113" s="24"/>
      <c r="B113" s="301"/>
      <c r="C113" s="788"/>
      <c r="D113" s="789"/>
      <c r="E113" s="789"/>
      <c r="F113" s="790"/>
      <c r="G113" s="309"/>
      <c r="H113" s="309"/>
      <c r="I113" s="309"/>
      <c r="J113" s="309"/>
      <c r="K113" s="309"/>
      <c r="L113" s="309"/>
      <c r="M113" s="309"/>
      <c r="N113" s="309"/>
      <c r="O113" s="309"/>
      <c r="P113" s="309"/>
      <c r="Q113" s="309"/>
      <c r="R113" s="309"/>
      <c r="S113" s="180"/>
      <c r="T113" s="307" t="str">
        <f t="shared" si="73"/>
        <v xml:space="preserve"> </v>
      </c>
      <c r="U113" s="307" t="str">
        <f t="shared" si="74"/>
        <v xml:space="preserve"> </v>
      </c>
      <c r="V113" s="307" t="str">
        <f t="shared" si="75"/>
        <v xml:space="preserve"> </v>
      </c>
      <c r="W113" s="307" t="str">
        <f t="shared" si="76"/>
        <v xml:space="preserve"> </v>
      </c>
      <c r="X113" s="307" t="str">
        <f t="shared" si="77"/>
        <v xml:space="preserve"> </v>
      </c>
      <c r="Y113" s="307" t="str">
        <f t="shared" si="78"/>
        <v xml:space="preserve"> </v>
      </c>
      <c r="Z113" s="96" t="str">
        <f t="shared" si="79"/>
        <v xml:space="preserve"> </v>
      </c>
      <c r="AA113" s="309"/>
      <c r="AB113" s="309"/>
      <c r="AC113" s="309"/>
      <c r="AD113" s="309"/>
      <c r="AE113" s="309"/>
      <c r="AF113" s="21"/>
      <c r="AG113" s="24"/>
      <c r="AH113" s="96" t="str">
        <f t="shared" si="65"/>
        <v xml:space="preserve"> </v>
      </c>
      <c r="AI113" s="69" t="str">
        <f t="shared" si="80"/>
        <v xml:space="preserve"> </v>
      </c>
      <c r="AJ113" s="85" t="str">
        <f t="shared" si="81"/>
        <v xml:space="preserve"> </v>
      </c>
      <c r="AK113" s="70" t="str">
        <f t="shared" si="66"/>
        <v xml:space="preserve"> </v>
      </c>
      <c r="AL113" s="304"/>
      <c r="AM113" s="78" t="str">
        <f t="shared" si="82"/>
        <v xml:space="preserve"> </v>
      </c>
      <c r="AN113" s="87" t="str">
        <f t="shared" si="83"/>
        <v xml:space="preserve"> </v>
      </c>
      <c r="AO113" s="79" t="str">
        <f t="shared" si="67"/>
        <v xml:space="preserve"> </v>
      </c>
      <c r="AP113" s="305"/>
      <c r="AQ113" s="80" t="str">
        <f t="shared" si="84"/>
        <v xml:space="preserve"> </v>
      </c>
      <c r="AR113" s="88" t="str">
        <f t="shared" si="85"/>
        <v xml:space="preserve"> </v>
      </c>
      <c r="AS113" s="81" t="str">
        <f t="shared" si="68"/>
        <v xml:space="preserve"> </v>
      </c>
      <c r="AT113" s="306"/>
      <c r="AU113" s="82" t="str">
        <f t="shared" si="86"/>
        <v xml:space="preserve"> </v>
      </c>
      <c r="AV113" s="89" t="str">
        <f t="shared" si="87"/>
        <v xml:space="preserve"> </v>
      </c>
      <c r="AW113" s="83" t="str">
        <f t="shared" si="69"/>
        <v xml:space="preserve"> </v>
      </c>
      <c r="AX113" s="306"/>
      <c r="AY113" s="218" t="str">
        <f t="shared" si="88"/>
        <v xml:space="preserve"> </v>
      </c>
      <c r="AZ113" s="219" t="str">
        <f t="shared" si="89"/>
        <v xml:space="preserve"> </v>
      </c>
      <c r="BA113" s="220" t="str">
        <f t="shared" si="70"/>
        <v xml:space="preserve"> </v>
      </c>
      <c r="BB113" s="306"/>
      <c r="BC113" s="27"/>
      <c r="BE113" s="98" t="str">
        <f t="shared" ref="BE113:BG132" si="90">IF($B113=BE$12,(SUM($G113:$R113))," ")</f>
        <v xml:space="preserve"> </v>
      </c>
      <c r="BF113" s="98" t="str">
        <f t="shared" si="90"/>
        <v xml:space="preserve"> </v>
      </c>
      <c r="BG113" s="98" t="str">
        <f t="shared" si="90"/>
        <v xml:space="preserve"> </v>
      </c>
      <c r="BI113" s="98" t="str">
        <f t="shared" ref="BI113:BK132" si="91">IF($B113=BI$12,(SUM($T113:$AE113))," ")</f>
        <v xml:space="preserve"> </v>
      </c>
      <c r="BJ113" s="98" t="str">
        <f t="shared" si="91"/>
        <v xml:space="preserve"> </v>
      </c>
      <c r="BK113" s="98" t="str">
        <f t="shared" si="91"/>
        <v xml:space="preserve"> </v>
      </c>
      <c r="BM113" s="22"/>
      <c r="BU113" s="28"/>
    </row>
    <row r="114" spans="1:73" s="26" customFormat="1" ht="24.95" customHeight="1" x14ac:dyDescent="0.25">
      <c r="A114" s="24"/>
      <c r="B114" s="301"/>
      <c r="C114" s="788"/>
      <c r="D114" s="789"/>
      <c r="E114" s="789"/>
      <c r="F114" s="790"/>
      <c r="G114" s="309"/>
      <c r="H114" s="309"/>
      <c r="I114" s="309"/>
      <c r="J114" s="309"/>
      <c r="K114" s="309"/>
      <c r="L114" s="309"/>
      <c r="M114" s="309"/>
      <c r="N114" s="309"/>
      <c r="O114" s="309"/>
      <c r="P114" s="309"/>
      <c r="Q114" s="309"/>
      <c r="R114" s="309"/>
      <c r="S114" s="180"/>
      <c r="T114" s="307" t="str">
        <f t="shared" si="73"/>
        <v xml:space="preserve"> </v>
      </c>
      <c r="U114" s="307" t="str">
        <f t="shared" si="74"/>
        <v xml:space="preserve"> </v>
      </c>
      <c r="V114" s="307" t="str">
        <f t="shared" si="75"/>
        <v xml:space="preserve"> </v>
      </c>
      <c r="W114" s="307" t="str">
        <f t="shared" si="76"/>
        <v xml:space="preserve"> </v>
      </c>
      <c r="X114" s="307" t="str">
        <f t="shared" si="77"/>
        <v xml:space="preserve"> </v>
      </c>
      <c r="Y114" s="307" t="str">
        <f t="shared" si="78"/>
        <v xml:space="preserve"> </v>
      </c>
      <c r="Z114" s="96" t="str">
        <f t="shared" si="79"/>
        <v xml:space="preserve"> </v>
      </c>
      <c r="AA114" s="309"/>
      <c r="AB114" s="309"/>
      <c r="AC114" s="309"/>
      <c r="AD114" s="309"/>
      <c r="AE114" s="309"/>
      <c r="AF114" s="21"/>
      <c r="AG114" s="24"/>
      <c r="AH114" s="96" t="str">
        <f t="shared" si="65"/>
        <v xml:space="preserve"> </v>
      </c>
      <c r="AI114" s="69" t="str">
        <f t="shared" si="80"/>
        <v xml:space="preserve"> </v>
      </c>
      <c r="AJ114" s="85" t="str">
        <f t="shared" si="81"/>
        <v xml:space="preserve"> </v>
      </c>
      <c r="AK114" s="70" t="str">
        <f t="shared" si="66"/>
        <v xml:space="preserve"> </v>
      </c>
      <c r="AL114" s="304"/>
      <c r="AM114" s="78" t="str">
        <f t="shared" si="82"/>
        <v xml:space="preserve"> </v>
      </c>
      <c r="AN114" s="87" t="str">
        <f t="shared" si="83"/>
        <v xml:space="preserve"> </v>
      </c>
      <c r="AO114" s="79" t="str">
        <f t="shared" si="67"/>
        <v xml:space="preserve"> </v>
      </c>
      <c r="AP114" s="305"/>
      <c r="AQ114" s="80" t="str">
        <f t="shared" si="84"/>
        <v xml:space="preserve"> </v>
      </c>
      <c r="AR114" s="88" t="str">
        <f t="shared" si="85"/>
        <v xml:space="preserve"> </v>
      </c>
      <c r="AS114" s="81" t="str">
        <f t="shared" si="68"/>
        <v xml:space="preserve"> </v>
      </c>
      <c r="AT114" s="306"/>
      <c r="AU114" s="82" t="str">
        <f t="shared" si="86"/>
        <v xml:space="preserve"> </v>
      </c>
      <c r="AV114" s="89" t="str">
        <f t="shared" si="87"/>
        <v xml:space="preserve"> </v>
      </c>
      <c r="AW114" s="83" t="str">
        <f t="shared" si="69"/>
        <v xml:space="preserve"> </v>
      </c>
      <c r="AX114" s="306"/>
      <c r="AY114" s="218" t="str">
        <f t="shared" si="88"/>
        <v xml:space="preserve"> </v>
      </c>
      <c r="AZ114" s="219" t="str">
        <f t="shared" si="89"/>
        <v xml:space="preserve"> </v>
      </c>
      <c r="BA114" s="220" t="str">
        <f t="shared" si="70"/>
        <v xml:space="preserve"> </v>
      </c>
      <c r="BB114" s="306"/>
      <c r="BC114" s="27"/>
      <c r="BE114" s="98" t="str">
        <f t="shared" si="90"/>
        <v xml:space="preserve"> </v>
      </c>
      <c r="BF114" s="98" t="str">
        <f t="shared" si="90"/>
        <v xml:space="preserve"> </v>
      </c>
      <c r="BG114" s="98" t="str">
        <f t="shared" si="90"/>
        <v xml:space="preserve"> </v>
      </c>
      <c r="BI114" s="98" t="str">
        <f t="shared" si="91"/>
        <v xml:space="preserve"> </v>
      </c>
      <c r="BJ114" s="98" t="str">
        <f t="shared" si="91"/>
        <v xml:space="preserve"> </v>
      </c>
      <c r="BK114" s="98" t="str">
        <f t="shared" si="91"/>
        <v xml:space="preserve"> </v>
      </c>
      <c r="BM114" s="22"/>
      <c r="BU114" s="28"/>
    </row>
    <row r="115" spans="1:73" s="26" customFormat="1" ht="24.95" customHeight="1" x14ac:dyDescent="0.25">
      <c r="A115" s="24"/>
      <c r="B115" s="301"/>
      <c r="C115" s="788"/>
      <c r="D115" s="789"/>
      <c r="E115" s="789"/>
      <c r="F115" s="790"/>
      <c r="G115" s="309"/>
      <c r="H115" s="309"/>
      <c r="I115" s="309"/>
      <c r="J115" s="309"/>
      <c r="K115" s="309"/>
      <c r="L115" s="309"/>
      <c r="M115" s="309"/>
      <c r="N115" s="309"/>
      <c r="O115" s="309"/>
      <c r="P115" s="309"/>
      <c r="Q115" s="309"/>
      <c r="R115" s="309"/>
      <c r="S115" s="180"/>
      <c r="T115" s="307" t="str">
        <f t="shared" si="73"/>
        <v xml:space="preserve"> </v>
      </c>
      <c r="U115" s="307" t="str">
        <f t="shared" si="74"/>
        <v xml:space="preserve"> </v>
      </c>
      <c r="V115" s="307" t="str">
        <f t="shared" si="75"/>
        <v xml:space="preserve"> </v>
      </c>
      <c r="W115" s="307" t="str">
        <f t="shared" si="76"/>
        <v xml:space="preserve"> </v>
      </c>
      <c r="X115" s="307" t="str">
        <f t="shared" si="77"/>
        <v xml:space="preserve"> </v>
      </c>
      <c r="Y115" s="307" t="str">
        <f t="shared" si="78"/>
        <v xml:space="preserve"> </v>
      </c>
      <c r="Z115" s="96" t="str">
        <f t="shared" si="79"/>
        <v xml:space="preserve"> </v>
      </c>
      <c r="AA115" s="309"/>
      <c r="AB115" s="309"/>
      <c r="AC115" s="309"/>
      <c r="AD115" s="309"/>
      <c r="AE115" s="309"/>
      <c r="AF115" s="21"/>
      <c r="AG115" s="24"/>
      <c r="AH115" s="96" t="str">
        <f t="shared" si="65"/>
        <v xml:space="preserve"> </v>
      </c>
      <c r="AI115" s="69" t="str">
        <f t="shared" si="80"/>
        <v xml:space="preserve"> </v>
      </c>
      <c r="AJ115" s="85" t="str">
        <f t="shared" si="81"/>
        <v xml:space="preserve"> </v>
      </c>
      <c r="AK115" s="70" t="str">
        <f t="shared" si="66"/>
        <v xml:space="preserve"> </v>
      </c>
      <c r="AL115" s="304"/>
      <c r="AM115" s="78" t="str">
        <f t="shared" si="82"/>
        <v xml:space="preserve"> </v>
      </c>
      <c r="AN115" s="87" t="str">
        <f t="shared" si="83"/>
        <v xml:space="preserve"> </v>
      </c>
      <c r="AO115" s="79" t="str">
        <f t="shared" si="67"/>
        <v xml:space="preserve"> </v>
      </c>
      <c r="AP115" s="305"/>
      <c r="AQ115" s="80" t="str">
        <f t="shared" si="84"/>
        <v xml:space="preserve"> </v>
      </c>
      <c r="AR115" s="88" t="str">
        <f t="shared" si="85"/>
        <v xml:space="preserve"> </v>
      </c>
      <c r="AS115" s="81" t="str">
        <f t="shared" si="68"/>
        <v xml:space="preserve"> </v>
      </c>
      <c r="AT115" s="306"/>
      <c r="AU115" s="82" t="str">
        <f t="shared" si="86"/>
        <v xml:space="preserve"> </v>
      </c>
      <c r="AV115" s="89" t="str">
        <f t="shared" si="87"/>
        <v xml:space="preserve"> </v>
      </c>
      <c r="AW115" s="83" t="str">
        <f t="shared" si="69"/>
        <v xml:space="preserve"> </v>
      </c>
      <c r="AX115" s="306"/>
      <c r="AY115" s="218" t="str">
        <f t="shared" si="88"/>
        <v xml:space="preserve"> </v>
      </c>
      <c r="AZ115" s="219" t="str">
        <f t="shared" si="89"/>
        <v xml:space="preserve"> </v>
      </c>
      <c r="BA115" s="220" t="str">
        <f t="shared" si="70"/>
        <v xml:space="preserve"> </v>
      </c>
      <c r="BB115" s="306"/>
      <c r="BC115" s="27"/>
      <c r="BE115" s="98" t="str">
        <f t="shared" si="90"/>
        <v xml:space="preserve"> </v>
      </c>
      <c r="BF115" s="98" t="str">
        <f t="shared" si="90"/>
        <v xml:space="preserve"> </v>
      </c>
      <c r="BG115" s="98" t="str">
        <f t="shared" si="90"/>
        <v xml:space="preserve"> </v>
      </c>
      <c r="BI115" s="98" t="str">
        <f t="shared" si="91"/>
        <v xml:space="preserve"> </v>
      </c>
      <c r="BJ115" s="98" t="str">
        <f t="shared" si="91"/>
        <v xml:space="preserve"> </v>
      </c>
      <c r="BK115" s="98" t="str">
        <f t="shared" si="91"/>
        <v xml:space="preserve"> </v>
      </c>
      <c r="BM115" s="22"/>
      <c r="BU115" s="28"/>
    </row>
    <row r="116" spans="1:73" s="26" customFormat="1" ht="24.95" customHeight="1" x14ac:dyDescent="0.25">
      <c r="A116" s="24"/>
      <c r="B116" s="301"/>
      <c r="C116" s="788"/>
      <c r="D116" s="789"/>
      <c r="E116" s="789"/>
      <c r="F116" s="790"/>
      <c r="G116" s="309"/>
      <c r="H116" s="309"/>
      <c r="I116" s="309"/>
      <c r="J116" s="309"/>
      <c r="K116" s="309"/>
      <c r="L116" s="309"/>
      <c r="M116" s="309"/>
      <c r="N116" s="309"/>
      <c r="O116" s="309"/>
      <c r="P116" s="309"/>
      <c r="Q116" s="309"/>
      <c r="R116" s="309"/>
      <c r="S116" s="180"/>
      <c r="T116" s="307" t="str">
        <f t="shared" si="73"/>
        <v xml:space="preserve"> </v>
      </c>
      <c r="U116" s="307" t="str">
        <f t="shared" si="74"/>
        <v xml:space="preserve"> </v>
      </c>
      <c r="V116" s="307" t="str">
        <f t="shared" si="75"/>
        <v xml:space="preserve"> </v>
      </c>
      <c r="W116" s="307" t="str">
        <f t="shared" si="76"/>
        <v xml:space="preserve"> </v>
      </c>
      <c r="X116" s="307" t="str">
        <f t="shared" si="77"/>
        <v xml:space="preserve"> </v>
      </c>
      <c r="Y116" s="307" t="str">
        <f t="shared" si="78"/>
        <v xml:space="preserve"> </v>
      </c>
      <c r="Z116" s="96" t="str">
        <f t="shared" si="79"/>
        <v xml:space="preserve"> </v>
      </c>
      <c r="AA116" s="309"/>
      <c r="AB116" s="309"/>
      <c r="AC116" s="309"/>
      <c r="AD116" s="309"/>
      <c r="AE116" s="309"/>
      <c r="AF116" s="21"/>
      <c r="AG116" s="24"/>
      <c r="AH116" s="96" t="str">
        <f t="shared" si="65"/>
        <v xml:space="preserve"> </v>
      </c>
      <c r="AI116" s="69" t="str">
        <f t="shared" si="80"/>
        <v xml:space="preserve"> </v>
      </c>
      <c r="AJ116" s="85" t="str">
        <f t="shared" si="81"/>
        <v xml:space="preserve"> </v>
      </c>
      <c r="AK116" s="70" t="str">
        <f t="shared" si="66"/>
        <v xml:space="preserve"> </v>
      </c>
      <c r="AL116" s="304"/>
      <c r="AM116" s="78" t="str">
        <f t="shared" si="82"/>
        <v xml:space="preserve"> </v>
      </c>
      <c r="AN116" s="87" t="str">
        <f t="shared" si="83"/>
        <v xml:space="preserve"> </v>
      </c>
      <c r="AO116" s="79" t="str">
        <f t="shared" si="67"/>
        <v xml:space="preserve"> </v>
      </c>
      <c r="AP116" s="305"/>
      <c r="AQ116" s="80" t="str">
        <f t="shared" si="84"/>
        <v xml:space="preserve"> </v>
      </c>
      <c r="AR116" s="88" t="str">
        <f t="shared" si="85"/>
        <v xml:space="preserve"> </v>
      </c>
      <c r="AS116" s="81" t="str">
        <f t="shared" si="68"/>
        <v xml:space="preserve"> </v>
      </c>
      <c r="AT116" s="306"/>
      <c r="AU116" s="82" t="str">
        <f t="shared" si="86"/>
        <v xml:space="preserve"> </v>
      </c>
      <c r="AV116" s="89" t="str">
        <f t="shared" si="87"/>
        <v xml:space="preserve"> </v>
      </c>
      <c r="AW116" s="83" t="str">
        <f t="shared" si="69"/>
        <v xml:space="preserve"> </v>
      </c>
      <c r="AX116" s="306"/>
      <c r="AY116" s="218" t="str">
        <f t="shared" si="88"/>
        <v xml:space="preserve"> </v>
      </c>
      <c r="AZ116" s="219" t="str">
        <f t="shared" si="89"/>
        <v xml:space="preserve"> </v>
      </c>
      <c r="BA116" s="220" t="str">
        <f t="shared" si="70"/>
        <v xml:space="preserve"> </v>
      </c>
      <c r="BB116" s="306"/>
      <c r="BC116" s="27"/>
      <c r="BE116" s="98" t="str">
        <f t="shared" si="90"/>
        <v xml:space="preserve"> </v>
      </c>
      <c r="BF116" s="98" t="str">
        <f t="shared" si="90"/>
        <v xml:space="preserve"> </v>
      </c>
      <c r="BG116" s="98" t="str">
        <f t="shared" si="90"/>
        <v xml:space="preserve"> </v>
      </c>
      <c r="BI116" s="98" t="str">
        <f t="shared" si="91"/>
        <v xml:space="preserve"> </v>
      </c>
      <c r="BJ116" s="98" t="str">
        <f t="shared" si="91"/>
        <v xml:space="preserve"> </v>
      </c>
      <c r="BK116" s="98" t="str">
        <f t="shared" si="91"/>
        <v xml:space="preserve"> </v>
      </c>
      <c r="BM116" s="22"/>
      <c r="BU116" s="28"/>
    </row>
    <row r="117" spans="1:73" s="26" customFormat="1" ht="24.95" customHeight="1" x14ac:dyDescent="0.25">
      <c r="A117" s="24"/>
      <c r="B117" s="301"/>
      <c r="C117" s="788"/>
      <c r="D117" s="789"/>
      <c r="E117" s="789"/>
      <c r="F117" s="790"/>
      <c r="G117" s="309"/>
      <c r="H117" s="309"/>
      <c r="I117" s="309"/>
      <c r="J117" s="309"/>
      <c r="K117" s="309"/>
      <c r="L117" s="309"/>
      <c r="M117" s="309"/>
      <c r="N117" s="309"/>
      <c r="O117" s="309"/>
      <c r="P117" s="309"/>
      <c r="Q117" s="309"/>
      <c r="R117" s="309"/>
      <c r="S117" s="180"/>
      <c r="T117" s="307" t="str">
        <f t="shared" si="73"/>
        <v xml:space="preserve"> </v>
      </c>
      <c r="U117" s="307" t="str">
        <f t="shared" si="74"/>
        <v xml:space="preserve"> </v>
      </c>
      <c r="V117" s="307" t="str">
        <f t="shared" si="75"/>
        <v xml:space="preserve"> </v>
      </c>
      <c r="W117" s="307" t="str">
        <f t="shared" si="76"/>
        <v xml:space="preserve"> </v>
      </c>
      <c r="X117" s="307" t="str">
        <f t="shared" si="77"/>
        <v xml:space="preserve"> </v>
      </c>
      <c r="Y117" s="307" t="str">
        <f t="shared" si="78"/>
        <v xml:space="preserve"> </v>
      </c>
      <c r="Z117" s="96" t="str">
        <f t="shared" si="79"/>
        <v xml:space="preserve"> </v>
      </c>
      <c r="AA117" s="309"/>
      <c r="AB117" s="309"/>
      <c r="AC117" s="309"/>
      <c r="AD117" s="309"/>
      <c r="AE117" s="309"/>
      <c r="AF117" s="21"/>
      <c r="AG117" s="24"/>
      <c r="AH117" s="96" t="str">
        <f t="shared" si="65"/>
        <v xml:space="preserve"> </v>
      </c>
      <c r="AI117" s="69" t="str">
        <f t="shared" si="80"/>
        <v xml:space="preserve"> </v>
      </c>
      <c r="AJ117" s="85" t="str">
        <f t="shared" si="81"/>
        <v xml:space="preserve"> </v>
      </c>
      <c r="AK117" s="70" t="str">
        <f t="shared" si="66"/>
        <v xml:space="preserve"> </v>
      </c>
      <c r="AL117" s="304"/>
      <c r="AM117" s="78" t="str">
        <f t="shared" si="82"/>
        <v xml:space="preserve"> </v>
      </c>
      <c r="AN117" s="87" t="str">
        <f t="shared" si="83"/>
        <v xml:space="preserve"> </v>
      </c>
      <c r="AO117" s="79" t="str">
        <f t="shared" si="67"/>
        <v xml:space="preserve"> </v>
      </c>
      <c r="AP117" s="305"/>
      <c r="AQ117" s="80" t="str">
        <f t="shared" si="84"/>
        <v xml:space="preserve"> </v>
      </c>
      <c r="AR117" s="88" t="str">
        <f t="shared" si="85"/>
        <v xml:space="preserve"> </v>
      </c>
      <c r="AS117" s="81" t="str">
        <f t="shared" si="68"/>
        <v xml:space="preserve"> </v>
      </c>
      <c r="AT117" s="306"/>
      <c r="AU117" s="82" t="str">
        <f t="shared" si="86"/>
        <v xml:space="preserve"> </v>
      </c>
      <c r="AV117" s="89" t="str">
        <f t="shared" si="87"/>
        <v xml:space="preserve"> </v>
      </c>
      <c r="AW117" s="83" t="str">
        <f t="shared" si="69"/>
        <v xml:space="preserve"> </v>
      </c>
      <c r="AX117" s="306"/>
      <c r="AY117" s="218" t="str">
        <f t="shared" si="88"/>
        <v xml:space="preserve"> </v>
      </c>
      <c r="AZ117" s="219" t="str">
        <f t="shared" si="89"/>
        <v xml:space="preserve"> </v>
      </c>
      <c r="BA117" s="220" t="str">
        <f t="shared" si="70"/>
        <v xml:space="preserve"> </v>
      </c>
      <c r="BB117" s="306"/>
      <c r="BC117" s="27"/>
      <c r="BE117" s="98" t="str">
        <f t="shared" si="90"/>
        <v xml:space="preserve"> </v>
      </c>
      <c r="BF117" s="98" t="str">
        <f t="shared" si="90"/>
        <v xml:space="preserve"> </v>
      </c>
      <c r="BG117" s="98" t="str">
        <f t="shared" si="90"/>
        <v xml:space="preserve"> </v>
      </c>
      <c r="BI117" s="98" t="str">
        <f t="shared" si="91"/>
        <v xml:space="preserve"> </v>
      </c>
      <c r="BJ117" s="98" t="str">
        <f t="shared" si="91"/>
        <v xml:space="preserve"> </v>
      </c>
      <c r="BK117" s="98" t="str">
        <f t="shared" si="91"/>
        <v xml:space="preserve"> </v>
      </c>
      <c r="BM117" s="22"/>
      <c r="BU117" s="28"/>
    </row>
    <row r="118" spans="1:73" s="26" customFormat="1" ht="24.95" customHeight="1" x14ac:dyDescent="0.25">
      <c r="A118" s="24"/>
      <c r="B118" s="301"/>
      <c r="C118" s="788"/>
      <c r="D118" s="789"/>
      <c r="E118" s="789"/>
      <c r="F118" s="790"/>
      <c r="G118" s="309"/>
      <c r="H118" s="309"/>
      <c r="I118" s="309"/>
      <c r="J118" s="309"/>
      <c r="K118" s="309"/>
      <c r="L118" s="309"/>
      <c r="M118" s="309"/>
      <c r="N118" s="309"/>
      <c r="O118" s="309"/>
      <c r="P118" s="309"/>
      <c r="Q118" s="309"/>
      <c r="R118" s="309"/>
      <c r="S118" s="180"/>
      <c r="T118" s="307" t="str">
        <f t="shared" si="73"/>
        <v xml:space="preserve"> </v>
      </c>
      <c r="U118" s="307" t="str">
        <f t="shared" si="74"/>
        <v xml:space="preserve"> </v>
      </c>
      <c r="V118" s="307" t="str">
        <f t="shared" si="75"/>
        <v xml:space="preserve"> </v>
      </c>
      <c r="W118" s="307" t="str">
        <f t="shared" si="76"/>
        <v xml:space="preserve"> </v>
      </c>
      <c r="X118" s="307" t="str">
        <f t="shared" si="77"/>
        <v xml:space="preserve"> </v>
      </c>
      <c r="Y118" s="307" t="str">
        <f t="shared" si="78"/>
        <v xml:space="preserve"> </v>
      </c>
      <c r="Z118" s="96" t="str">
        <f t="shared" si="79"/>
        <v xml:space="preserve"> </v>
      </c>
      <c r="AA118" s="309"/>
      <c r="AB118" s="309"/>
      <c r="AC118" s="309"/>
      <c r="AD118" s="309"/>
      <c r="AE118" s="309"/>
      <c r="AF118" s="21"/>
      <c r="AG118" s="24"/>
      <c r="AH118" s="96" t="str">
        <f t="shared" si="65"/>
        <v xml:space="preserve"> </v>
      </c>
      <c r="AI118" s="69" t="str">
        <f t="shared" si="80"/>
        <v xml:space="preserve"> </v>
      </c>
      <c r="AJ118" s="85" t="str">
        <f t="shared" si="81"/>
        <v xml:space="preserve"> </v>
      </c>
      <c r="AK118" s="70" t="str">
        <f t="shared" si="66"/>
        <v xml:space="preserve"> </v>
      </c>
      <c r="AL118" s="304"/>
      <c r="AM118" s="78" t="str">
        <f t="shared" si="82"/>
        <v xml:space="preserve"> </v>
      </c>
      <c r="AN118" s="87" t="str">
        <f t="shared" si="83"/>
        <v xml:space="preserve"> </v>
      </c>
      <c r="AO118" s="79" t="str">
        <f t="shared" si="67"/>
        <v xml:space="preserve"> </v>
      </c>
      <c r="AP118" s="305"/>
      <c r="AQ118" s="80" t="str">
        <f t="shared" si="84"/>
        <v xml:space="preserve"> </v>
      </c>
      <c r="AR118" s="88" t="str">
        <f t="shared" si="85"/>
        <v xml:space="preserve"> </v>
      </c>
      <c r="AS118" s="81" t="str">
        <f t="shared" si="68"/>
        <v xml:space="preserve"> </v>
      </c>
      <c r="AT118" s="306"/>
      <c r="AU118" s="82" t="str">
        <f t="shared" si="86"/>
        <v xml:space="preserve"> </v>
      </c>
      <c r="AV118" s="89" t="str">
        <f t="shared" si="87"/>
        <v xml:space="preserve"> </v>
      </c>
      <c r="AW118" s="83" t="str">
        <f t="shared" si="69"/>
        <v xml:space="preserve"> </v>
      </c>
      <c r="AX118" s="306"/>
      <c r="AY118" s="218" t="str">
        <f t="shared" si="88"/>
        <v xml:space="preserve"> </v>
      </c>
      <c r="AZ118" s="219" t="str">
        <f t="shared" si="89"/>
        <v xml:space="preserve"> </v>
      </c>
      <c r="BA118" s="220" t="str">
        <f t="shared" si="70"/>
        <v xml:space="preserve"> </v>
      </c>
      <c r="BB118" s="306"/>
      <c r="BC118" s="27"/>
      <c r="BE118" s="98" t="str">
        <f t="shared" si="90"/>
        <v xml:space="preserve"> </v>
      </c>
      <c r="BF118" s="98" t="str">
        <f t="shared" si="90"/>
        <v xml:space="preserve"> </v>
      </c>
      <c r="BG118" s="98" t="str">
        <f t="shared" si="90"/>
        <v xml:space="preserve"> </v>
      </c>
      <c r="BI118" s="98" t="str">
        <f t="shared" si="91"/>
        <v xml:space="preserve"> </v>
      </c>
      <c r="BJ118" s="98" t="str">
        <f t="shared" si="91"/>
        <v xml:space="preserve"> </v>
      </c>
      <c r="BK118" s="98" t="str">
        <f t="shared" si="91"/>
        <v xml:space="preserve"> </v>
      </c>
      <c r="BM118" s="22"/>
      <c r="BU118" s="28"/>
    </row>
    <row r="119" spans="1:73" s="26" customFormat="1" ht="24.95" customHeight="1" x14ac:dyDescent="0.25">
      <c r="A119" s="24"/>
      <c r="B119" s="301"/>
      <c r="C119" s="788"/>
      <c r="D119" s="789"/>
      <c r="E119" s="789"/>
      <c r="F119" s="790"/>
      <c r="G119" s="309"/>
      <c r="H119" s="309"/>
      <c r="I119" s="309"/>
      <c r="J119" s="309"/>
      <c r="K119" s="309"/>
      <c r="L119" s="309"/>
      <c r="M119" s="309"/>
      <c r="N119" s="309"/>
      <c r="O119" s="309"/>
      <c r="P119" s="309"/>
      <c r="Q119" s="309"/>
      <c r="R119" s="309"/>
      <c r="S119" s="180"/>
      <c r="T119" s="307" t="str">
        <f t="shared" si="73"/>
        <v xml:space="preserve"> </v>
      </c>
      <c r="U119" s="307" t="str">
        <f t="shared" si="74"/>
        <v xml:space="preserve"> </v>
      </c>
      <c r="V119" s="307" t="str">
        <f t="shared" si="75"/>
        <v xml:space="preserve"> </v>
      </c>
      <c r="W119" s="307" t="str">
        <f t="shared" si="76"/>
        <v xml:space="preserve"> </v>
      </c>
      <c r="X119" s="307" t="str">
        <f t="shared" si="77"/>
        <v xml:space="preserve"> </v>
      </c>
      <c r="Y119" s="307" t="str">
        <f t="shared" si="78"/>
        <v xml:space="preserve"> </v>
      </c>
      <c r="Z119" s="96" t="str">
        <f t="shared" si="79"/>
        <v xml:space="preserve"> </v>
      </c>
      <c r="AA119" s="309"/>
      <c r="AB119" s="309"/>
      <c r="AC119" s="309"/>
      <c r="AD119" s="309"/>
      <c r="AE119" s="309"/>
      <c r="AF119" s="21"/>
      <c r="AG119" s="24"/>
      <c r="AH119" s="96" t="str">
        <f t="shared" si="65"/>
        <v xml:space="preserve"> </v>
      </c>
      <c r="AI119" s="69" t="str">
        <f t="shared" si="80"/>
        <v xml:space="preserve"> </v>
      </c>
      <c r="AJ119" s="85" t="str">
        <f t="shared" si="81"/>
        <v xml:space="preserve"> </v>
      </c>
      <c r="AK119" s="70" t="str">
        <f t="shared" si="66"/>
        <v xml:space="preserve"> </v>
      </c>
      <c r="AL119" s="304"/>
      <c r="AM119" s="78" t="str">
        <f t="shared" si="82"/>
        <v xml:space="preserve"> </v>
      </c>
      <c r="AN119" s="87" t="str">
        <f t="shared" si="83"/>
        <v xml:space="preserve"> </v>
      </c>
      <c r="AO119" s="79" t="str">
        <f t="shared" si="67"/>
        <v xml:space="preserve"> </v>
      </c>
      <c r="AP119" s="305"/>
      <c r="AQ119" s="80" t="str">
        <f t="shared" si="84"/>
        <v xml:space="preserve"> </v>
      </c>
      <c r="AR119" s="88" t="str">
        <f t="shared" si="85"/>
        <v xml:space="preserve"> </v>
      </c>
      <c r="AS119" s="81" t="str">
        <f t="shared" si="68"/>
        <v xml:space="preserve"> </v>
      </c>
      <c r="AT119" s="306"/>
      <c r="AU119" s="82" t="str">
        <f t="shared" si="86"/>
        <v xml:space="preserve"> </v>
      </c>
      <c r="AV119" s="89" t="str">
        <f t="shared" si="87"/>
        <v xml:space="preserve"> </v>
      </c>
      <c r="AW119" s="83" t="str">
        <f t="shared" si="69"/>
        <v xml:space="preserve"> </v>
      </c>
      <c r="AX119" s="306"/>
      <c r="AY119" s="218" t="str">
        <f t="shared" si="88"/>
        <v xml:space="preserve"> </v>
      </c>
      <c r="AZ119" s="219" t="str">
        <f t="shared" si="89"/>
        <v xml:space="preserve"> </v>
      </c>
      <c r="BA119" s="220" t="str">
        <f t="shared" si="70"/>
        <v xml:space="preserve"> </v>
      </c>
      <c r="BB119" s="306"/>
      <c r="BC119" s="27"/>
      <c r="BE119" s="98" t="str">
        <f t="shared" si="90"/>
        <v xml:space="preserve"> </v>
      </c>
      <c r="BF119" s="98" t="str">
        <f t="shared" si="90"/>
        <v xml:space="preserve"> </v>
      </c>
      <c r="BG119" s="98" t="str">
        <f t="shared" si="90"/>
        <v xml:space="preserve"> </v>
      </c>
      <c r="BI119" s="98" t="str">
        <f t="shared" si="91"/>
        <v xml:space="preserve"> </v>
      </c>
      <c r="BJ119" s="98" t="str">
        <f t="shared" si="91"/>
        <v xml:space="preserve"> </v>
      </c>
      <c r="BK119" s="98" t="str">
        <f t="shared" si="91"/>
        <v xml:space="preserve"> </v>
      </c>
      <c r="BM119" s="22"/>
      <c r="BU119" s="28"/>
    </row>
    <row r="120" spans="1:73" s="26" customFormat="1" ht="24.95" customHeight="1" x14ac:dyDescent="0.25">
      <c r="A120" s="24"/>
      <c r="B120" s="301"/>
      <c r="C120" s="788"/>
      <c r="D120" s="789"/>
      <c r="E120" s="789"/>
      <c r="F120" s="790"/>
      <c r="G120" s="309"/>
      <c r="H120" s="309"/>
      <c r="I120" s="309"/>
      <c r="J120" s="309"/>
      <c r="K120" s="309"/>
      <c r="L120" s="309"/>
      <c r="M120" s="309"/>
      <c r="N120" s="309"/>
      <c r="O120" s="309"/>
      <c r="P120" s="309"/>
      <c r="Q120" s="309"/>
      <c r="R120" s="309"/>
      <c r="S120" s="180"/>
      <c r="T120" s="307" t="str">
        <f t="shared" si="73"/>
        <v xml:space="preserve"> </v>
      </c>
      <c r="U120" s="307" t="str">
        <f t="shared" si="74"/>
        <v xml:space="preserve"> </v>
      </c>
      <c r="V120" s="307" t="str">
        <f t="shared" si="75"/>
        <v xml:space="preserve"> </v>
      </c>
      <c r="W120" s="307" t="str">
        <f t="shared" si="76"/>
        <v xml:space="preserve"> </v>
      </c>
      <c r="X120" s="307" t="str">
        <f t="shared" si="77"/>
        <v xml:space="preserve"> </v>
      </c>
      <c r="Y120" s="307" t="str">
        <f t="shared" si="78"/>
        <v xml:space="preserve"> </v>
      </c>
      <c r="Z120" s="96" t="str">
        <f t="shared" si="79"/>
        <v xml:space="preserve"> </v>
      </c>
      <c r="AA120" s="309"/>
      <c r="AB120" s="309"/>
      <c r="AC120" s="309"/>
      <c r="AD120" s="309"/>
      <c r="AE120" s="309"/>
      <c r="AF120" s="21"/>
      <c r="AG120" s="24"/>
      <c r="AH120" s="96" t="str">
        <f t="shared" si="65"/>
        <v xml:space="preserve"> </v>
      </c>
      <c r="AI120" s="69" t="str">
        <f t="shared" si="80"/>
        <v xml:space="preserve"> </v>
      </c>
      <c r="AJ120" s="85" t="str">
        <f t="shared" si="81"/>
        <v xml:space="preserve"> </v>
      </c>
      <c r="AK120" s="70" t="str">
        <f t="shared" si="66"/>
        <v xml:space="preserve"> </v>
      </c>
      <c r="AL120" s="304"/>
      <c r="AM120" s="78" t="str">
        <f t="shared" si="82"/>
        <v xml:space="preserve"> </v>
      </c>
      <c r="AN120" s="87" t="str">
        <f t="shared" si="83"/>
        <v xml:space="preserve"> </v>
      </c>
      <c r="AO120" s="79" t="str">
        <f t="shared" si="67"/>
        <v xml:space="preserve"> </v>
      </c>
      <c r="AP120" s="305"/>
      <c r="AQ120" s="80" t="str">
        <f t="shared" si="84"/>
        <v xml:space="preserve"> </v>
      </c>
      <c r="AR120" s="88" t="str">
        <f t="shared" si="85"/>
        <v xml:space="preserve"> </v>
      </c>
      <c r="AS120" s="81" t="str">
        <f t="shared" si="68"/>
        <v xml:space="preserve"> </v>
      </c>
      <c r="AT120" s="306"/>
      <c r="AU120" s="82" t="str">
        <f t="shared" si="86"/>
        <v xml:space="preserve"> </v>
      </c>
      <c r="AV120" s="89" t="str">
        <f t="shared" si="87"/>
        <v xml:space="preserve"> </v>
      </c>
      <c r="AW120" s="83" t="str">
        <f t="shared" si="69"/>
        <v xml:space="preserve"> </v>
      </c>
      <c r="AX120" s="306"/>
      <c r="AY120" s="218" t="str">
        <f t="shared" si="88"/>
        <v xml:space="preserve"> </v>
      </c>
      <c r="AZ120" s="219" t="str">
        <f t="shared" si="89"/>
        <v xml:space="preserve"> </v>
      </c>
      <c r="BA120" s="220" t="str">
        <f t="shared" si="70"/>
        <v xml:space="preserve"> </v>
      </c>
      <c r="BB120" s="306"/>
      <c r="BC120" s="27"/>
      <c r="BE120" s="98" t="str">
        <f t="shared" si="90"/>
        <v xml:space="preserve"> </v>
      </c>
      <c r="BF120" s="98" t="str">
        <f t="shared" si="90"/>
        <v xml:space="preserve"> </v>
      </c>
      <c r="BG120" s="98" t="str">
        <f t="shared" si="90"/>
        <v xml:space="preserve"> </v>
      </c>
      <c r="BI120" s="98" t="str">
        <f t="shared" si="91"/>
        <v xml:space="preserve"> </v>
      </c>
      <c r="BJ120" s="98" t="str">
        <f t="shared" si="91"/>
        <v xml:space="preserve"> </v>
      </c>
      <c r="BK120" s="98" t="str">
        <f t="shared" si="91"/>
        <v xml:space="preserve"> </v>
      </c>
      <c r="BM120" s="22"/>
      <c r="BU120" s="28"/>
    </row>
    <row r="121" spans="1:73" s="26" customFormat="1" ht="24.95" customHeight="1" x14ac:dyDescent="0.25">
      <c r="A121" s="24"/>
      <c r="B121" s="301"/>
      <c r="C121" s="788"/>
      <c r="D121" s="789"/>
      <c r="E121" s="789"/>
      <c r="F121" s="790"/>
      <c r="G121" s="309"/>
      <c r="H121" s="309"/>
      <c r="I121" s="309"/>
      <c r="J121" s="309"/>
      <c r="K121" s="309"/>
      <c r="L121" s="309"/>
      <c r="M121" s="309"/>
      <c r="N121" s="309"/>
      <c r="O121" s="309"/>
      <c r="P121" s="309"/>
      <c r="Q121" s="309"/>
      <c r="R121" s="309"/>
      <c r="S121" s="180"/>
      <c r="T121" s="307" t="str">
        <f t="shared" si="73"/>
        <v xml:space="preserve"> </v>
      </c>
      <c r="U121" s="307" t="str">
        <f t="shared" si="74"/>
        <v xml:space="preserve"> </v>
      </c>
      <c r="V121" s="307" t="str">
        <f t="shared" si="75"/>
        <v xml:space="preserve"> </v>
      </c>
      <c r="W121" s="307" t="str">
        <f t="shared" si="76"/>
        <v xml:space="preserve"> </v>
      </c>
      <c r="X121" s="307" t="str">
        <f t="shared" si="77"/>
        <v xml:space="preserve"> </v>
      </c>
      <c r="Y121" s="307" t="str">
        <f t="shared" si="78"/>
        <v xml:space="preserve"> </v>
      </c>
      <c r="Z121" s="96" t="str">
        <f t="shared" si="79"/>
        <v xml:space="preserve"> </v>
      </c>
      <c r="AA121" s="309"/>
      <c r="AB121" s="309"/>
      <c r="AC121" s="309"/>
      <c r="AD121" s="309"/>
      <c r="AE121" s="309"/>
      <c r="AF121" s="21"/>
      <c r="AG121" s="24"/>
      <c r="AH121" s="96" t="str">
        <f t="shared" si="65"/>
        <v xml:space="preserve"> </v>
      </c>
      <c r="AI121" s="69" t="str">
        <f t="shared" si="80"/>
        <v xml:space="preserve"> </v>
      </c>
      <c r="AJ121" s="85" t="str">
        <f t="shared" si="81"/>
        <v xml:space="preserve"> </v>
      </c>
      <c r="AK121" s="70" t="str">
        <f t="shared" si="66"/>
        <v xml:space="preserve"> </v>
      </c>
      <c r="AL121" s="304"/>
      <c r="AM121" s="78" t="str">
        <f t="shared" si="82"/>
        <v xml:space="preserve"> </v>
      </c>
      <c r="AN121" s="87" t="str">
        <f t="shared" si="83"/>
        <v xml:space="preserve"> </v>
      </c>
      <c r="AO121" s="79" t="str">
        <f t="shared" si="67"/>
        <v xml:space="preserve"> </v>
      </c>
      <c r="AP121" s="305"/>
      <c r="AQ121" s="80" t="str">
        <f t="shared" si="84"/>
        <v xml:space="preserve"> </v>
      </c>
      <c r="AR121" s="88" t="str">
        <f t="shared" si="85"/>
        <v xml:space="preserve"> </v>
      </c>
      <c r="AS121" s="81" t="str">
        <f t="shared" si="68"/>
        <v xml:space="preserve"> </v>
      </c>
      <c r="AT121" s="306"/>
      <c r="AU121" s="82" t="str">
        <f t="shared" si="86"/>
        <v xml:space="preserve"> </v>
      </c>
      <c r="AV121" s="89" t="str">
        <f t="shared" si="87"/>
        <v xml:space="preserve"> </v>
      </c>
      <c r="AW121" s="83" t="str">
        <f t="shared" si="69"/>
        <v xml:space="preserve"> </v>
      </c>
      <c r="AX121" s="306"/>
      <c r="AY121" s="218" t="str">
        <f t="shared" si="88"/>
        <v xml:space="preserve"> </v>
      </c>
      <c r="AZ121" s="219" t="str">
        <f t="shared" si="89"/>
        <v xml:space="preserve"> </v>
      </c>
      <c r="BA121" s="220" t="str">
        <f t="shared" si="70"/>
        <v xml:space="preserve"> </v>
      </c>
      <c r="BB121" s="306"/>
      <c r="BC121" s="27"/>
      <c r="BE121" s="98" t="str">
        <f t="shared" si="90"/>
        <v xml:space="preserve"> </v>
      </c>
      <c r="BF121" s="98" t="str">
        <f t="shared" si="90"/>
        <v xml:space="preserve"> </v>
      </c>
      <c r="BG121" s="98" t="str">
        <f t="shared" si="90"/>
        <v xml:space="preserve"> </v>
      </c>
      <c r="BI121" s="98" t="str">
        <f t="shared" si="91"/>
        <v xml:space="preserve"> </v>
      </c>
      <c r="BJ121" s="98" t="str">
        <f t="shared" si="91"/>
        <v xml:space="preserve"> </v>
      </c>
      <c r="BK121" s="98" t="str">
        <f t="shared" si="91"/>
        <v xml:space="preserve"> </v>
      </c>
      <c r="BM121" s="22"/>
      <c r="BU121" s="28"/>
    </row>
    <row r="122" spans="1:73" s="26" customFormat="1" ht="24.95" customHeight="1" x14ac:dyDescent="0.25">
      <c r="A122" s="24"/>
      <c r="B122" s="301"/>
      <c r="C122" s="788"/>
      <c r="D122" s="789"/>
      <c r="E122" s="789"/>
      <c r="F122" s="790"/>
      <c r="G122" s="309"/>
      <c r="H122" s="309"/>
      <c r="I122" s="309"/>
      <c r="J122" s="309"/>
      <c r="K122" s="309"/>
      <c r="L122" s="309"/>
      <c r="M122" s="309"/>
      <c r="N122" s="309"/>
      <c r="O122" s="309"/>
      <c r="P122" s="309"/>
      <c r="Q122" s="309"/>
      <c r="R122" s="309"/>
      <c r="S122" s="180"/>
      <c r="T122" s="307" t="str">
        <f t="shared" si="73"/>
        <v xml:space="preserve"> </v>
      </c>
      <c r="U122" s="307" t="str">
        <f t="shared" si="74"/>
        <v xml:space="preserve"> </v>
      </c>
      <c r="V122" s="307" t="str">
        <f t="shared" si="75"/>
        <v xml:space="preserve"> </v>
      </c>
      <c r="W122" s="307" t="str">
        <f t="shared" si="76"/>
        <v xml:space="preserve"> </v>
      </c>
      <c r="X122" s="307" t="str">
        <f t="shared" si="77"/>
        <v xml:space="preserve"> </v>
      </c>
      <c r="Y122" s="307" t="str">
        <f t="shared" si="78"/>
        <v xml:space="preserve"> </v>
      </c>
      <c r="Z122" s="96" t="str">
        <f t="shared" si="79"/>
        <v xml:space="preserve"> </v>
      </c>
      <c r="AA122" s="309"/>
      <c r="AB122" s="309"/>
      <c r="AC122" s="309"/>
      <c r="AD122" s="309"/>
      <c r="AE122" s="309"/>
      <c r="AF122" s="21"/>
      <c r="AG122" s="24"/>
      <c r="AH122" s="96" t="str">
        <f t="shared" si="65"/>
        <v xml:space="preserve"> </v>
      </c>
      <c r="AI122" s="69" t="str">
        <f t="shared" si="80"/>
        <v xml:space="preserve"> </v>
      </c>
      <c r="AJ122" s="85" t="str">
        <f t="shared" si="81"/>
        <v xml:space="preserve"> </v>
      </c>
      <c r="AK122" s="70" t="str">
        <f t="shared" si="66"/>
        <v xml:space="preserve"> </v>
      </c>
      <c r="AL122" s="304"/>
      <c r="AM122" s="78" t="str">
        <f t="shared" si="82"/>
        <v xml:space="preserve"> </v>
      </c>
      <c r="AN122" s="87" t="str">
        <f t="shared" si="83"/>
        <v xml:space="preserve"> </v>
      </c>
      <c r="AO122" s="79" t="str">
        <f t="shared" si="67"/>
        <v xml:space="preserve"> </v>
      </c>
      <c r="AP122" s="305"/>
      <c r="AQ122" s="80" t="str">
        <f t="shared" si="84"/>
        <v xml:space="preserve"> </v>
      </c>
      <c r="AR122" s="88" t="str">
        <f t="shared" si="85"/>
        <v xml:space="preserve"> </v>
      </c>
      <c r="AS122" s="81" t="str">
        <f t="shared" si="68"/>
        <v xml:space="preserve"> </v>
      </c>
      <c r="AT122" s="306"/>
      <c r="AU122" s="82" t="str">
        <f t="shared" si="86"/>
        <v xml:space="preserve"> </v>
      </c>
      <c r="AV122" s="89" t="str">
        <f t="shared" si="87"/>
        <v xml:space="preserve"> </v>
      </c>
      <c r="AW122" s="83" t="str">
        <f t="shared" si="69"/>
        <v xml:space="preserve"> </v>
      </c>
      <c r="AX122" s="306"/>
      <c r="AY122" s="218" t="str">
        <f t="shared" si="88"/>
        <v xml:space="preserve"> </v>
      </c>
      <c r="AZ122" s="219" t="str">
        <f t="shared" si="89"/>
        <v xml:space="preserve"> </v>
      </c>
      <c r="BA122" s="220" t="str">
        <f t="shared" si="70"/>
        <v xml:space="preserve"> </v>
      </c>
      <c r="BB122" s="306"/>
      <c r="BC122" s="27"/>
      <c r="BE122" s="98" t="str">
        <f t="shared" si="90"/>
        <v xml:space="preserve"> </v>
      </c>
      <c r="BF122" s="98" t="str">
        <f t="shared" si="90"/>
        <v xml:space="preserve"> </v>
      </c>
      <c r="BG122" s="98" t="str">
        <f t="shared" si="90"/>
        <v xml:space="preserve"> </v>
      </c>
      <c r="BI122" s="98" t="str">
        <f t="shared" si="91"/>
        <v xml:space="preserve"> </v>
      </c>
      <c r="BJ122" s="98" t="str">
        <f t="shared" si="91"/>
        <v xml:space="preserve"> </v>
      </c>
      <c r="BK122" s="98" t="str">
        <f t="shared" si="91"/>
        <v xml:space="preserve"> </v>
      </c>
      <c r="BM122" s="22"/>
      <c r="BU122" s="28"/>
    </row>
    <row r="123" spans="1:73" s="26" customFormat="1" ht="24.95" customHeight="1" x14ac:dyDescent="0.25">
      <c r="A123" s="24"/>
      <c r="B123" s="301"/>
      <c r="C123" s="788"/>
      <c r="D123" s="789"/>
      <c r="E123" s="789"/>
      <c r="F123" s="790"/>
      <c r="G123" s="309"/>
      <c r="H123" s="309"/>
      <c r="I123" s="309"/>
      <c r="J123" s="309"/>
      <c r="K123" s="309"/>
      <c r="L123" s="309"/>
      <c r="M123" s="309"/>
      <c r="N123" s="309"/>
      <c r="O123" s="309"/>
      <c r="P123" s="309"/>
      <c r="Q123" s="309"/>
      <c r="R123" s="309"/>
      <c r="S123" s="180"/>
      <c r="T123" s="307" t="str">
        <f t="shared" si="73"/>
        <v xml:space="preserve"> </v>
      </c>
      <c r="U123" s="307" t="str">
        <f t="shared" si="74"/>
        <v xml:space="preserve"> </v>
      </c>
      <c r="V123" s="307" t="str">
        <f t="shared" si="75"/>
        <v xml:space="preserve"> </v>
      </c>
      <c r="W123" s="307" t="str">
        <f t="shared" si="76"/>
        <v xml:space="preserve"> </v>
      </c>
      <c r="X123" s="307" t="str">
        <f t="shared" si="77"/>
        <v xml:space="preserve"> </v>
      </c>
      <c r="Y123" s="307" t="str">
        <f t="shared" si="78"/>
        <v xml:space="preserve"> </v>
      </c>
      <c r="Z123" s="96" t="str">
        <f t="shared" si="79"/>
        <v xml:space="preserve"> </v>
      </c>
      <c r="AA123" s="309"/>
      <c r="AB123" s="309"/>
      <c r="AC123" s="309"/>
      <c r="AD123" s="309"/>
      <c r="AE123" s="309"/>
      <c r="AF123" s="21"/>
      <c r="AG123" s="24"/>
      <c r="AH123" s="96" t="str">
        <f t="shared" si="65"/>
        <v xml:space="preserve"> </v>
      </c>
      <c r="AI123" s="69" t="str">
        <f t="shared" si="80"/>
        <v xml:space="preserve"> </v>
      </c>
      <c r="AJ123" s="85" t="str">
        <f t="shared" si="81"/>
        <v xml:space="preserve"> </v>
      </c>
      <c r="AK123" s="70" t="str">
        <f t="shared" si="66"/>
        <v xml:space="preserve"> </v>
      </c>
      <c r="AL123" s="304"/>
      <c r="AM123" s="78" t="str">
        <f t="shared" si="82"/>
        <v xml:space="preserve"> </v>
      </c>
      <c r="AN123" s="87" t="str">
        <f t="shared" si="83"/>
        <v xml:space="preserve"> </v>
      </c>
      <c r="AO123" s="79" t="str">
        <f t="shared" si="67"/>
        <v xml:space="preserve"> </v>
      </c>
      <c r="AP123" s="305"/>
      <c r="AQ123" s="80" t="str">
        <f t="shared" si="84"/>
        <v xml:space="preserve"> </v>
      </c>
      <c r="AR123" s="88" t="str">
        <f t="shared" si="85"/>
        <v xml:space="preserve"> </v>
      </c>
      <c r="AS123" s="81" t="str">
        <f t="shared" si="68"/>
        <v xml:space="preserve"> </v>
      </c>
      <c r="AT123" s="306"/>
      <c r="AU123" s="82" t="str">
        <f t="shared" si="86"/>
        <v xml:space="preserve"> </v>
      </c>
      <c r="AV123" s="89" t="str">
        <f t="shared" si="87"/>
        <v xml:space="preserve"> </v>
      </c>
      <c r="AW123" s="83" t="str">
        <f t="shared" si="69"/>
        <v xml:space="preserve"> </v>
      </c>
      <c r="AX123" s="306"/>
      <c r="AY123" s="218" t="str">
        <f t="shared" si="88"/>
        <v xml:space="preserve"> </v>
      </c>
      <c r="AZ123" s="219" t="str">
        <f t="shared" si="89"/>
        <v xml:space="preserve"> </v>
      </c>
      <c r="BA123" s="220" t="str">
        <f t="shared" si="70"/>
        <v xml:space="preserve"> </v>
      </c>
      <c r="BB123" s="306"/>
      <c r="BC123" s="27"/>
      <c r="BE123" s="98" t="str">
        <f t="shared" si="90"/>
        <v xml:space="preserve"> </v>
      </c>
      <c r="BF123" s="98" t="str">
        <f t="shared" si="90"/>
        <v xml:space="preserve"> </v>
      </c>
      <c r="BG123" s="98" t="str">
        <f t="shared" si="90"/>
        <v xml:space="preserve"> </v>
      </c>
      <c r="BI123" s="98" t="str">
        <f t="shared" si="91"/>
        <v xml:space="preserve"> </v>
      </c>
      <c r="BJ123" s="98" t="str">
        <f t="shared" si="91"/>
        <v xml:space="preserve"> </v>
      </c>
      <c r="BK123" s="98" t="str">
        <f t="shared" si="91"/>
        <v xml:space="preserve"> </v>
      </c>
      <c r="BM123" s="22"/>
      <c r="BU123" s="28"/>
    </row>
    <row r="124" spans="1:73" s="26" customFormat="1" ht="24.95" customHeight="1" x14ac:dyDescent="0.25">
      <c r="A124" s="24"/>
      <c r="B124" s="301"/>
      <c r="C124" s="788"/>
      <c r="D124" s="789"/>
      <c r="E124" s="789"/>
      <c r="F124" s="790"/>
      <c r="G124" s="309"/>
      <c r="H124" s="309"/>
      <c r="I124" s="309"/>
      <c r="J124" s="309"/>
      <c r="K124" s="309"/>
      <c r="L124" s="309"/>
      <c r="M124" s="309"/>
      <c r="N124" s="309"/>
      <c r="O124" s="309"/>
      <c r="P124" s="309"/>
      <c r="Q124" s="309"/>
      <c r="R124" s="309"/>
      <c r="S124" s="180"/>
      <c r="T124" s="307" t="str">
        <f t="shared" si="73"/>
        <v xml:space="preserve"> </v>
      </c>
      <c r="U124" s="307" t="str">
        <f t="shared" si="74"/>
        <v xml:space="preserve"> </v>
      </c>
      <c r="V124" s="307" t="str">
        <f t="shared" si="75"/>
        <v xml:space="preserve"> </v>
      </c>
      <c r="W124" s="307" t="str">
        <f t="shared" si="76"/>
        <v xml:space="preserve"> </v>
      </c>
      <c r="X124" s="307" t="str">
        <f t="shared" si="77"/>
        <v xml:space="preserve"> </v>
      </c>
      <c r="Y124" s="307" t="str">
        <f t="shared" si="78"/>
        <v xml:space="preserve"> </v>
      </c>
      <c r="Z124" s="96" t="str">
        <f t="shared" si="79"/>
        <v xml:space="preserve"> </v>
      </c>
      <c r="AA124" s="309"/>
      <c r="AB124" s="309"/>
      <c r="AC124" s="309"/>
      <c r="AD124" s="309"/>
      <c r="AE124" s="309"/>
      <c r="AF124" s="21"/>
      <c r="AG124" s="24"/>
      <c r="AH124" s="96" t="str">
        <f t="shared" si="65"/>
        <v xml:space="preserve"> </v>
      </c>
      <c r="AI124" s="69" t="str">
        <f t="shared" si="80"/>
        <v xml:space="preserve"> </v>
      </c>
      <c r="AJ124" s="85" t="str">
        <f t="shared" si="81"/>
        <v xml:space="preserve"> </v>
      </c>
      <c r="AK124" s="70" t="str">
        <f t="shared" si="66"/>
        <v xml:space="preserve"> </v>
      </c>
      <c r="AL124" s="304"/>
      <c r="AM124" s="78" t="str">
        <f t="shared" si="82"/>
        <v xml:space="preserve"> </v>
      </c>
      <c r="AN124" s="87" t="str">
        <f t="shared" si="83"/>
        <v xml:space="preserve"> </v>
      </c>
      <c r="AO124" s="79" t="str">
        <f t="shared" si="67"/>
        <v xml:space="preserve"> </v>
      </c>
      <c r="AP124" s="305"/>
      <c r="AQ124" s="80" t="str">
        <f t="shared" si="84"/>
        <v xml:space="preserve"> </v>
      </c>
      <c r="AR124" s="88" t="str">
        <f t="shared" si="85"/>
        <v xml:space="preserve"> </v>
      </c>
      <c r="AS124" s="81" t="str">
        <f t="shared" si="68"/>
        <v xml:space="preserve"> </v>
      </c>
      <c r="AT124" s="306"/>
      <c r="AU124" s="82" t="str">
        <f t="shared" si="86"/>
        <v xml:space="preserve"> </v>
      </c>
      <c r="AV124" s="89" t="str">
        <f t="shared" si="87"/>
        <v xml:space="preserve"> </v>
      </c>
      <c r="AW124" s="83" t="str">
        <f t="shared" si="69"/>
        <v xml:space="preserve"> </v>
      </c>
      <c r="AX124" s="306"/>
      <c r="AY124" s="218" t="str">
        <f t="shared" si="88"/>
        <v xml:space="preserve"> </v>
      </c>
      <c r="AZ124" s="219" t="str">
        <f t="shared" si="89"/>
        <v xml:space="preserve"> </v>
      </c>
      <c r="BA124" s="220" t="str">
        <f t="shared" si="70"/>
        <v xml:space="preserve"> </v>
      </c>
      <c r="BB124" s="306"/>
      <c r="BC124" s="27"/>
      <c r="BE124" s="98" t="str">
        <f t="shared" si="90"/>
        <v xml:space="preserve"> </v>
      </c>
      <c r="BF124" s="98" t="str">
        <f t="shared" si="90"/>
        <v xml:space="preserve"> </v>
      </c>
      <c r="BG124" s="98" t="str">
        <f t="shared" si="90"/>
        <v xml:space="preserve"> </v>
      </c>
      <c r="BI124" s="98" t="str">
        <f t="shared" si="91"/>
        <v xml:space="preserve"> </v>
      </c>
      <c r="BJ124" s="98" t="str">
        <f t="shared" si="91"/>
        <v xml:space="preserve"> </v>
      </c>
      <c r="BK124" s="98" t="str">
        <f t="shared" si="91"/>
        <v xml:space="preserve"> </v>
      </c>
      <c r="BM124" s="22"/>
      <c r="BU124" s="28"/>
    </row>
    <row r="125" spans="1:73" s="26" customFormat="1" ht="24.95" customHeight="1" x14ac:dyDescent="0.25">
      <c r="A125" s="24"/>
      <c r="B125" s="301"/>
      <c r="C125" s="788"/>
      <c r="D125" s="789"/>
      <c r="E125" s="789"/>
      <c r="F125" s="790"/>
      <c r="G125" s="309"/>
      <c r="H125" s="309"/>
      <c r="I125" s="309"/>
      <c r="J125" s="309"/>
      <c r="K125" s="309"/>
      <c r="L125" s="309"/>
      <c r="M125" s="309"/>
      <c r="N125" s="309"/>
      <c r="O125" s="309"/>
      <c r="P125" s="309"/>
      <c r="Q125" s="309"/>
      <c r="R125" s="309"/>
      <c r="S125" s="180"/>
      <c r="T125" s="307" t="str">
        <f t="shared" si="73"/>
        <v xml:space="preserve"> </v>
      </c>
      <c r="U125" s="307" t="str">
        <f t="shared" si="74"/>
        <v xml:space="preserve"> </v>
      </c>
      <c r="V125" s="307" t="str">
        <f t="shared" si="75"/>
        <v xml:space="preserve"> </v>
      </c>
      <c r="W125" s="307" t="str">
        <f t="shared" si="76"/>
        <v xml:space="preserve"> </v>
      </c>
      <c r="X125" s="307" t="str">
        <f t="shared" si="77"/>
        <v xml:space="preserve"> </v>
      </c>
      <c r="Y125" s="307" t="str">
        <f t="shared" si="78"/>
        <v xml:space="preserve"> </v>
      </c>
      <c r="Z125" s="96" t="str">
        <f t="shared" si="79"/>
        <v xml:space="preserve"> </v>
      </c>
      <c r="AA125" s="309"/>
      <c r="AB125" s="309"/>
      <c r="AC125" s="309"/>
      <c r="AD125" s="309"/>
      <c r="AE125" s="309"/>
      <c r="AF125" s="21"/>
      <c r="AG125" s="24"/>
      <c r="AH125" s="96" t="str">
        <f t="shared" si="65"/>
        <v xml:space="preserve"> </v>
      </c>
      <c r="AI125" s="69" t="str">
        <f t="shared" si="80"/>
        <v xml:space="preserve"> </v>
      </c>
      <c r="AJ125" s="85" t="str">
        <f t="shared" si="81"/>
        <v xml:space="preserve"> </v>
      </c>
      <c r="AK125" s="70" t="str">
        <f t="shared" si="66"/>
        <v xml:space="preserve"> </v>
      </c>
      <c r="AL125" s="304"/>
      <c r="AM125" s="78" t="str">
        <f t="shared" si="82"/>
        <v xml:space="preserve"> </v>
      </c>
      <c r="AN125" s="87" t="str">
        <f t="shared" si="83"/>
        <v xml:space="preserve"> </v>
      </c>
      <c r="AO125" s="79" t="str">
        <f t="shared" si="67"/>
        <v xml:space="preserve"> </v>
      </c>
      <c r="AP125" s="305"/>
      <c r="AQ125" s="80" t="str">
        <f t="shared" si="84"/>
        <v xml:space="preserve"> </v>
      </c>
      <c r="AR125" s="88" t="str">
        <f t="shared" si="85"/>
        <v xml:space="preserve"> </v>
      </c>
      <c r="AS125" s="81" t="str">
        <f t="shared" si="68"/>
        <v xml:space="preserve"> </v>
      </c>
      <c r="AT125" s="306"/>
      <c r="AU125" s="82" t="str">
        <f t="shared" si="86"/>
        <v xml:space="preserve"> </v>
      </c>
      <c r="AV125" s="89" t="str">
        <f t="shared" si="87"/>
        <v xml:space="preserve"> </v>
      </c>
      <c r="AW125" s="83" t="str">
        <f t="shared" si="69"/>
        <v xml:space="preserve"> </v>
      </c>
      <c r="AX125" s="306"/>
      <c r="AY125" s="218" t="str">
        <f t="shared" si="88"/>
        <v xml:space="preserve"> </v>
      </c>
      <c r="AZ125" s="219" t="str">
        <f t="shared" si="89"/>
        <v xml:space="preserve"> </v>
      </c>
      <c r="BA125" s="220" t="str">
        <f t="shared" si="70"/>
        <v xml:space="preserve"> </v>
      </c>
      <c r="BB125" s="306"/>
      <c r="BC125" s="27"/>
      <c r="BE125" s="98" t="str">
        <f t="shared" si="90"/>
        <v xml:space="preserve"> </v>
      </c>
      <c r="BF125" s="98" t="str">
        <f t="shared" si="90"/>
        <v xml:space="preserve"> </v>
      </c>
      <c r="BG125" s="98" t="str">
        <f t="shared" si="90"/>
        <v xml:space="preserve"> </v>
      </c>
      <c r="BI125" s="98" t="str">
        <f t="shared" si="91"/>
        <v xml:space="preserve"> </v>
      </c>
      <c r="BJ125" s="98" t="str">
        <f t="shared" si="91"/>
        <v xml:space="preserve"> </v>
      </c>
      <c r="BK125" s="98" t="str">
        <f t="shared" si="91"/>
        <v xml:space="preserve"> </v>
      </c>
      <c r="BM125" s="22"/>
      <c r="BU125" s="28"/>
    </row>
    <row r="126" spans="1:73" s="26" customFormat="1" ht="24.95" customHeight="1" x14ac:dyDescent="0.25">
      <c r="A126" s="24"/>
      <c r="B126" s="301"/>
      <c r="C126" s="788"/>
      <c r="D126" s="789"/>
      <c r="E126" s="789"/>
      <c r="F126" s="790"/>
      <c r="G126" s="309"/>
      <c r="H126" s="309"/>
      <c r="I126" s="309"/>
      <c r="J126" s="309"/>
      <c r="K126" s="309"/>
      <c r="L126" s="309"/>
      <c r="M126" s="309"/>
      <c r="N126" s="309"/>
      <c r="O126" s="309"/>
      <c r="P126" s="309"/>
      <c r="Q126" s="309"/>
      <c r="R126" s="309"/>
      <c r="S126" s="180"/>
      <c r="T126" s="307" t="str">
        <f t="shared" si="73"/>
        <v xml:space="preserve"> </v>
      </c>
      <c r="U126" s="307" t="str">
        <f t="shared" si="74"/>
        <v xml:space="preserve"> </v>
      </c>
      <c r="V126" s="307" t="str">
        <f t="shared" si="75"/>
        <v xml:space="preserve"> </v>
      </c>
      <c r="W126" s="307" t="str">
        <f t="shared" si="76"/>
        <v xml:space="preserve"> </v>
      </c>
      <c r="X126" s="307" t="str">
        <f t="shared" si="77"/>
        <v xml:space="preserve"> </v>
      </c>
      <c r="Y126" s="307" t="str">
        <f t="shared" si="78"/>
        <v xml:space="preserve"> </v>
      </c>
      <c r="Z126" s="96" t="str">
        <f t="shared" si="79"/>
        <v xml:space="preserve"> </v>
      </c>
      <c r="AA126" s="309"/>
      <c r="AB126" s="309"/>
      <c r="AC126" s="309"/>
      <c r="AD126" s="309"/>
      <c r="AE126" s="309"/>
      <c r="AF126" s="21"/>
      <c r="AG126" s="24"/>
      <c r="AH126" s="96" t="str">
        <f t="shared" si="65"/>
        <v xml:space="preserve"> </v>
      </c>
      <c r="AI126" s="69" t="str">
        <f t="shared" si="80"/>
        <v xml:space="preserve"> </v>
      </c>
      <c r="AJ126" s="85" t="str">
        <f t="shared" si="81"/>
        <v xml:space="preserve"> </v>
      </c>
      <c r="AK126" s="70" t="str">
        <f t="shared" si="66"/>
        <v xml:space="preserve"> </v>
      </c>
      <c r="AL126" s="304"/>
      <c r="AM126" s="78" t="str">
        <f t="shared" si="82"/>
        <v xml:space="preserve"> </v>
      </c>
      <c r="AN126" s="87" t="str">
        <f t="shared" si="83"/>
        <v xml:space="preserve"> </v>
      </c>
      <c r="AO126" s="79" t="str">
        <f t="shared" si="67"/>
        <v xml:space="preserve"> </v>
      </c>
      <c r="AP126" s="305"/>
      <c r="AQ126" s="80" t="str">
        <f t="shared" si="84"/>
        <v xml:space="preserve"> </v>
      </c>
      <c r="AR126" s="88" t="str">
        <f t="shared" si="85"/>
        <v xml:space="preserve"> </v>
      </c>
      <c r="AS126" s="81" t="str">
        <f t="shared" si="68"/>
        <v xml:space="preserve"> </v>
      </c>
      <c r="AT126" s="306"/>
      <c r="AU126" s="82" t="str">
        <f t="shared" si="86"/>
        <v xml:space="preserve"> </v>
      </c>
      <c r="AV126" s="89" t="str">
        <f t="shared" si="87"/>
        <v xml:space="preserve"> </v>
      </c>
      <c r="AW126" s="83" t="str">
        <f t="shared" si="69"/>
        <v xml:space="preserve"> </v>
      </c>
      <c r="AX126" s="306"/>
      <c r="AY126" s="218" t="str">
        <f t="shared" si="88"/>
        <v xml:space="preserve"> </v>
      </c>
      <c r="AZ126" s="219" t="str">
        <f t="shared" si="89"/>
        <v xml:space="preserve"> </v>
      </c>
      <c r="BA126" s="220" t="str">
        <f t="shared" si="70"/>
        <v xml:space="preserve"> </v>
      </c>
      <c r="BB126" s="306"/>
      <c r="BC126" s="27"/>
      <c r="BE126" s="98" t="str">
        <f t="shared" si="90"/>
        <v xml:space="preserve"> </v>
      </c>
      <c r="BF126" s="98" t="str">
        <f t="shared" si="90"/>
        <v xml:space="preserve"> </v>
      </c>
      <c r="BG126" s="98" t="str">
        <f t="shared" si="90"/>
        <v xml:space="preserve"> </v>
      </c>
      <c r="BI126" s="98" t="str">
        <f t="shared" si="91"/>
        <v xml:space="preserve"> </v>
      </c>
      <c r="BJ126" s="98" t="str">
        <f t="shared" si="91"/>
        <v xml:space="preserve"> </v>
      </c>
      <c r="BK126" s="98" t="str">
        <f t="shared" si="91"/>
        <v xml:space="preserve"> </v>
      </c>
      <c r="BM126" s="22"/>
      <c r="BU126" s="28"/>
    </row>
    <row r="127" spans="1:73" s="26" customFormat="1" ht="24.95" customHeight="1" x14ac:dyDescent="0.25">
      <c r="A127" s="24"/>
      <c r="B127" s="301"/>
      <c r="C127" s="788"/>
      <c r="D127" s="789"/>
      <c r="E127" s="789"/>
      <c r="F127" s="790"/>
      <c r="G127" s="309"/>
      <c r="H127" s="309"/>
      <c r="I127" s="309"/>
      <c r="J127" s="309"/>
      <c r="K127" s="309"/>
      <c r="L127" s="309"/>
      <c r="M127" s="309"/>
      <c r="N127" s="309"/>
      <c r="O127" s="309"/>
      <c r="P127" s="309"/>
      <c r="Q127" s="309"/>
      <c r="R127" s="309"/>
      <c r="S127" s="180"/>
      <c r="T127" s="307" t="str">
        <f t="shared" si="73"/>
        <v xml:space="preserve"> </v>
      </c>
      <c r="U127" s="307" t="str">
        <f t="shared" si="74"/>
        <v xml:space="preserve"> </v>
      </c>
      <c r="V127" s="307" t="str">
        <f t="shared" si="75"/>
        <v xml:space="preserve"> </v>
      </c>
      <c r="W127" s="307" t="str">
        <f t="shared" si="76"/>
        <v xml:space="preserve"> </v>
      </c>
      <c r="X127" s="307" t="str">
        <f t="shared" si="77"/>
        <v xml:space="preserve"> </v>
      </c>
      <c r="Y127" s="307" t="str">
        <f t="shared" si="78"/>
        <v xml:space="preserve"> </v>
      </c>
      <c r="Z127" s="96" t="str">
        <f t="shared" si="79"/>
        <v xml:space="preserve"> </v>
      </c>
      <c r="AA127" s="309"/>
      <c r="AB127" s="309"/>
      <c r="AC127" s="309"/>
      <c r="AD127" s="309"/>
      <c r="AE127" s="309"/>
      <c r="AF127" s="21"/>
      <c r="AG127" s="24"/>
      <c r="AH127" s="96" t="str">
        <f t="shared" si="65"/>
        <v xml:space="preserve"> </v>
      </c>
      <c r="AI127" s="69" t="str">
        <f t="shared" si="80"/>
        <v xml:space="preserve"> </v>
      </c>
      <c r="AJ127" s="85" t="str">
        <f t="shared" si="81"/>
        <v xml:space="preserve"> </v>
      </c>
      <c r="AK127" s="70" t="str">
        <f t="shared" si="66"/>
        <v xml:space="preserve"> </v>
      </c>
      <c r="AL127" s="304"/>
      <c r="AM127" s="78" t="str">
        <f t="shared" si="82"/>
        <v xml:space="preserve"> </v>
      </c>
      <c r="AN127" s="87" t="str">
        <f t="shared" si="83"/>
        <v xml:space="preserve"> </v>
      </c>
      <c r="AO127" s="79" t="str">
        <f t="shared" si="67"/>
        <v xml:space="preserve"> </v>
      </c>
      <c r="AP127" s="305"/>
      <c r="AQ127" s="80" t="str">
        <f t="shared" si="84"/>
        <v xml:space="preserve"> </v>
      </c>
      <c r="AR127" s="88" t="str">
        <f t="shared" si="85"/>
        <v xml:space="preserve"> </v>
      </c>
      <c r="AS127" s="81" t="str">
        <f t="shared" si="68"/>
        <v xml:space="preserve"> </v>
      </c>
      <c r="AT127" s="306"/>
      <c r="AU127" s="82" t="str">
        <f t="shared" si="86"/>
        <v xml:space="preserve"> </v>
      </c>
      <c r="AV127" s="89" t="str">
        <f t="shared" si="87"/>
        <v xml:space="preserve"> </v>
      </c>
      <c r="AW127" s="83" t="str">
        <f t="shared" si="69"/>
        <v xml:space="preserve"> </v>
      </c>
      <c r="AX127" s="306"/>
      <c r="AY127" s="218" t="str">
        <f t="shared" si="88"/>
        <v xml:space="preserve"> </v>
      </c>
      <c r="AZ127" s="219" t="str">
        <f t="shared" si="89"/>
        <v xml:space="preserve"> </v>
      </c>
      <c r="BA127" s="220" t="str">
        <f t="shared" si="70"/>
        <v xml:space="preserve"> </v>
      </c>
      <c r="BB127" s="306"/>
      <c r="BC127" s="27"/>
      <c r="BE127" s="98" t="str">
        <f t="shared" si="90"/>
        <v xml:space="preserve"> </v>
      </c>
      <c r="BF127" s="98" t="str">
        <f t="shared" si="90"/>
        <v xml:space="preserve"> </v>
      </c>
      <c r="BG127" s="98" t="str">
        <f t="shared" si="90"/>
        <v xml:space="preserve"> </v>
      </c>
      <c r="BI127" s="98" t="str">
        <f t="shared" si="91"/>
        <v xml:space="preserve"> </v>
      </c>
      <c r="BJ127" s="98" t="str">
        <f t="shared" si="91"/>
        <v xml:space="preserve"> </v>
      </c>
      <c r="BK127" s="98" t="str">
        <f t="shared" si="91"/>
        <v xml:space="preserve"> </v>
      </c>
      <c r="BM127" s="22"/>
      <c r="BU127" s="28"/>
    </row>
    <row r="128" spans="1:73" s="26" customFormat="1" ht="24.95" customHeight="1" x14ac:dyDescent="0.25">
      <c r="A128" s="24"/>
      <c r="B128" s="301"/>
      <c r="C128" s="788"/>
      <c r="D128" s="789"/>
      <c r="E128" s="789"/>
      <c r="F128" s="790"/>
      <c r="G128" s="309"/>
      <c r="H128" s="309"/>
      <c r="I128" s="309"/>
      <c r="J128" s="309"/>
      <c r="K128" s="309"/>
      <c r="L128" s="309"/>
      <c r="M128" s="309"/>
      <c r="N128" s="309"/>
      <c r="O128" s="309"/>
      <c r="P128" s="309"/>
      <c r="Q128" s="309"/>
      <c r="R128" s="309"/>
      <c r="S128" s="180"/>
      <c r="T128" s="307" t="str">
        <f t="shared" si="73"/>
        <v xml:space="preserve"> </v>
      </c>
      <c r="U128" s="307" t="str">
        <f t="shared" si="74"/>
        <v xml:space="preserve"> </v>
      </c>
      <c r="V128" s="307" t="str">
        <f t="shared" si="75"/>
        <v xml:space="preserve"> </v>
      </c>
      <c r="W128" s="307" t="str">
        <f t="shared" si="76"/>
        <v xml:space="preserve"> </v>
      </c>
      <c r="X128" s="307" t="str">
        <f t="shared" si="77"/>
        <v xml:space="preserve"> </v>
      </c>
      <c r="Y128" s="307" t="str">
        <f t="shared" si="78"/>
        <v xml:space="preserve"> </v>
      </c>
      <c r="Z128" s="96" t="str">
        <f t="shared" si="79"/>
        <v xml:space="preserve"> </v>
      </c>
      <c r="AA128" s="309"/>
      <c r="AB128" s="309"/>
      <c r="AC128" s="309"/>
      <c r="AD128" s="309"/>
      <c r="AE128" s="309"/>
      <c r="AF128" s="21"/>
      <c r="AG128" s="24"/>
      <c r="AH128" s="96" t="str">
        <f t="shared" si="65"/>
        <v xml:space="preserve"> </v>
      </c>
      <c r="AI128" s="69" t="str">
        <f t="shared" si="80"/>
        <v xml:space="preserve"> </v>
      </c>
      <c r="AJ128" s="85" t="str">
        <f t="shared" si="81"/>
        <v xml:space="preserve"> </v>
      </c>
      <c r="AK128" s="70" t="str">
        <f t="shared" si="66"/>
        <v xml:space="preserve"> </v>
      </c>
      <c r="AL128" s="304"/>
      <c r="AM128" s="78" t="str">
        <f t="shared" si="82"/>
        <v xml:space="preserve"> </v>
      </c>
      <c r="AN128" s="87" t="str">
        <f t="shared" si="83"/>
        <v xml:space="preserve"> </v>
      </c>
      <c r="AO128" s="79" t="str">
        <f t="shared" si="67"/>
        <v xml:space="preserve"> </v>
      </c>
      <c r="AP128" s="305"/>
      <c r="AQ128" s="80" t="str">
        <f t="shared" si="84"/>
        <v xml:space="preserve"> </v>
      </c>
      <c r="AR128" s="88" t="str">
        <f t="shared" si="85"/>
        <v xml:space="preserve"> </v>
      </c>
      <c r="AS128" s="81" t="str">
        <f t="shared" si="68"/>
        <v xml:space="preserve"> </v>
      </c>
      <c r="AT128" s="306"/>
      <c r="AU128" s="82" t="str">
        <f t="shared" si="86"/>
        <v xml:space="preserve"> </v>
      </c>
      <c r="AV128" s="89" t="str">
        <f t="shared" si="87"/>
        <v xml:space="preserve"> </v>
      </c>
      <c r="AW128" s="83" t="str">
        <f t="shared" si="69"/>
        <v xml:space="preserve"> </v>
      </c>
      <c r="AX128" s="306"/>
      <c r="AY128" s="218" t="str">
        <f t="shared" si="88"/>
        <v xml:space="preserve"> </v>
      </c>
      <c r="AZ128" s="219" t="str">
        <f t="shared" si="89"/>
        <v xml:space="preserve"> </v>
      </c>
      <c r="BA128" s="220" t="str">
        <f t="shared" si="70"/>
        <v xml:space="preserve"> </v>
      </c>
      <c r="BB128" s="306"/>
      <c r="BC128" s="27"/>
      <c r="BE128" s="98" t="str">
        <f t="shared" si="90"/>
        <v xml:space="preserve"> </v>
      </c>
      <c r="BF128" s="98" t="str">
        <f t="shared" si="90"/>
        <v xml:space="preserve"> </v>
      </c>
      <c r="BG128" s="98" t="str">
        <f t="shared" si="90"/>
        <v xml:space="preserve"> </v>
      </c>
      <c r="BI128" s="98" t="str">
        <f t="shared" si="91"/>
        <v xml:space="preserve"> </v>
      </c>
      <c r="BJ128" s="98" t="str">
        <f t="shared" si="91"/>
        <v xml:space="preserve"> </v>
      </c>
      <c r="BK128" s="98" t="str">
        <f t="shared" si="91"/>
        <v xml:space="preserve"> </v>
      </c>
      <c r="BM128" s="22"/>
      <c r="BU128" s="28"/>
    </row>
    <row r="129" spans="1:73" s="26" customFormat="1" ht="24.95" customHeight="1" x14ac:dyDescent="0.25">
      <c r="A129" s="24"/>
      <c r="B129" s="301"/>
      <c r="C129" s="788"/>
      <c r="D129" s="789"/>
      <c r="E129" s="789"/>
      <c r="F129" s="790"/>
      <c r="G129" s="309"/>
      <c r="H129" s="309"/>
      <c r="I129" s="309"/>
      <c r="J129" s="309"/>
      <c r="K129" s="309"/>
      <c r="L129" s="309"/>
      <c r="M129" s="309"/>
      <c r="N129" s="309"/>
      <c r="O129" s="309"/>
      <c r="P129" s="309"/>
      <c r="Q129" s="309"/>
      <c r="R129" s="309"/>
      <c r="S129" s="180"/>
      <c r="T129" s="307" t="str">
        <f t="shared" si="73"/>
        <v xml:space="preserve"> </v>
      </c>
      <c r="U129" s="307" t="str">
        <f t="shared" si="74"/>
        <v xml:space="preserve"> </v>
      </c>
      <c r="V129" s="307" t="str">
        <f t="shared" si="75"/>
        <v xml:space="preserve"> </v>
      </c>
      <c r="W129" s="307" t="str">
        <f t="shared" si="76"/>
        <v xml:space="preserve"> </v>
      </c>
      <c r="X129" s="307" t="str">
        <f t="shared" si="77"/>
        <v xml:space="preserve"> </v>
      </c>
      <c r="Y129" s="307" t="str">
        <f t="shared" si="78"/>
        <v xml:space="preserve"> </v>
      </c>
      <c r="Z129" s="96" t="str">
        <f t="shared" si="79"/>
        <v xml:space="preserve"> </v>
      </c>
      <c r="AA129" s="309"/>
      <c r="AB129" s="309"/>
      <c r="AC129" s="309"/>
      <c r="AD129" s="309"/>
      <c r="AE129" s="309"/>
      <c r="AF129" s="21"/>
      <c r="AG129" s="24"/>
      <c r="AH129" s="96" t="str">
        <f t="shared" si="65"/>
        <v xml:space="preserve"> </v>
      </c>
      <c r="AI129" s="69" t="str">
        <f t="shared" si="80"/>
        <v xml:space="preserve"> </v>
      </c>
      <c r="AJ129" s="85" t="str">
        <f t="shared" si="81"/>
        <v xml:space="preserve"> </v>
      </c>
      <c r="AK129" s="70" t="str">
        <f t="shared" si="66"/>
        <v xml:space="preserve"> </v>
      </c>
      <c r="AL129" s="304"/>
      <c r="AM129" s="78" t="str">
        <f t="shared" si="82"/>
        <v xml:space="preserve"> </v>
      </c>
      <c r="AN129" s="87" t="str">
        <f t="shared" si="83"/>
        <v xml:space="preserve"> </v>
      </c>
      <c r="AO129" s="79" t="str">
        <f t="shared" si="67"/>
        <v xml:space="preserve"> </v>
      </c>
      <c r="AP129" s="305"/>
      <c r="AQ129" s="80" t="str">
        <f t="shared" si="84"/>
        <v xml:space="preserve"> </v>
      </c>
      <c r="AR129" s="88" t="str">
        <f t="shared" si="85"/>
        <v xml:space="preserve"> </v>
      </c>
      <c r="AS129" s="81" t="str">
        <f t="shared" si="68"/>
        <v xml:space="preserve"> </v>
      </c>
      <c r="AT129" s="306"/>
      <c r="AU129" s="82" t="str">
        <f t="shared" si="86"/>
        <v xml:space="preserve"> </v>
      </c>
      <c r="AV129" s="89" t="str">
        <f t="shared" si="87"/>
        <v xml:space="preserve"> </v>
      </c>
      <c r="AW129" s="83" t="str">
        <f t="shared" si="69"/>
        <v xml:space="preserve"> </v>
      </c>
      <c r="AX129" s="306"/>
      <c r="AY129" s="218" t="str">
        <f t="shared" si="88"/>
        <v xml:space="preserve"> </v>
      </c>
      <c r="AZ129" s="219" t="str">
        <f t="shared" si="89"/>
        <v xml:space="preserve"> </v>
      </c>
      <c r="BA129" s="220" t="str">
        <f t="shared" si="70"/>
        <v xml:space="preserve"> </v>
      </c>
      <c r="BB129" s="306"/>
      <c r="BC129" s="27"/>
      <c r="BE129" s="98" t="str">
        <f t="shared" si="90"/>
        <v xml:space="preserve"> </v>
      </c>
      <c r="BF129" s="98" t="str">
        <f t="shared" si="90"/>
        <v xml:space="preserve"> </v>
      </c>
      <c r="BG129" s="98" t="str">
        <f t="shared" si="90"/>
        <v xml:space="preserve"> </v>
      </c>
      <c r="BI129" s="98" t="str">
        <f t="shared" si="91"/>
        <v xml:space="preserve"> </v>
      </c>
      <c r="BJ129" s="98" t="str">
        <f t="shared" si="91"/>
        <v xml:space="preserve"> </v>
      </c>
      <c r="BK129" s="98" t="str">
        <f t="shared" si="91"/>
        <v xml:space="preserve"> </v>
      </c>
      <c r="BM129" s="22"/>
      <c r="BU129" s="28"/>
    </row>
    <row r="130" spans="1:73" s="26" customFormat="1" ht="24.95" customHeight="1" x14ac:dyDescent="0.25">
      <c r="A130" s="24"/>
      <c r="B130" s="301"/>
      <c r="C130" s="788"/>
      <c r="D130" s="789"/>
      <c r="E130" s="789"/>
      <c r="F130" s="790"/>
      <c r="G130" s="309"/>
      <c r="H130" s="309"/>
      <c r="I130" s="309"/>
      <c r="J130" s="309"/>
      <c r="K130" s="309"/>
      <c r="L130" s="309"/>
      <c r="M130" s="309"/>
      <c r="N130" s="309"/>
      <c r="O130" s="309"/>
      <c r="P130" s="309"/>
      <c r="Q130" s="309"/>
      <c r="R130" s="309"/>
      <c r="S130" s="180"/>
      <c r="T130" s="307" t="str">
        <f t="shared" si="73"/>
        <v xml:space="preserve"> </v>
      </c>
      <c r="U130" s="307" t="str">
        <f t="shared" si="74"/>
        <v xml:space="preserve"> </v>
      </c>
      <c r="V130" s="307" t="str">
        <f t="shared" si="75"/>
        <v xml:space="preserve"> </v>
      </c>
      <c r="W130" s="307" t="str">
        <f t="shared" si="76"/>
        <v xml:space="preserve"> </v>
      </c>
      <c r="X130" s="307" t="str">
        <f t="shared" si="77"/>
        <v xml:space="preserve"> </v>
      </c>
      <c r="Y130" s="307" t="str">
        <f t="shared" si="78"/>
        <v xml:space="preserve"> </v>
      </c>
      <c r="Z130" s="96" t="str">
        <f t="shared" si="79"/>
        <v xml:space="preserve"> </v>
      </c>
      <c r="AA130" s="309"/>
      <c r="AB130" s="309"/>
      <c r="AC130" s="309"/>
      <c r="AD130" s="309"/>
      <c r="AE130" s="309"/>
      <c r="AF130" s="21"/>
      <c r="AG130" s="24"/>
      <c r="AH130" s="96" t="str">
        <f t="shared" si="65"/>
        <v xml:space="preserve"> </v>
      </c>
      <c r="AI130" s="69" t="str">
        <f t="shared" si="80"/>
        <v xml:space="preserve"> </v>
      </c>
      <c r="AJ130" s="85" t="str">
        <f t="shared" si="81"/>
        <v xml:space="preserve"> </v>
      </c>
      <c r="AK130" s="70" t="str">
        <f t="shared" si="66"/>
        <v xml:space="preserve"> </v>
      </c>
      <c r="AL130" s="304"/>
      <c r="AM130" s="78" t="str">
        <f t="shared" si="82"/>
        <v xml:space="preserve"> </v>
      </c>
      <c r="AN130" s="87" t="str">
        <f t="shared" si="83"/>
        <v xml:space="preserve"> </v>
      </c>
      <c r="AO130" s="79" t="str">
        <f t="shared" si="67"/>
        <v xml:space="preserve"> </v>
      </c>
      <c r="AP130" s="305"/>
      <c r="AQ130" s="80" t="str">
        <f t="shared" si="84"/>
        <v xml:space="preserve"> </v>
      </c>
      <c r="AR130" s="88" t="str">
        <f t="shared" si="85"/>
        <v xml:space="preserve"> </v>
      </c>
      <c r="AS130" s="81" t="str">
        <f t="shared" si="68"/>
        <v xml:space="preserve"> </v>
      </c>
      <c r="AT130" s="306"/>
      <c r="AU130" s="82" t="str">
        <f t="shared" si="86"/>
        <v xml:space="preserve"> </v>
      </c>
      <c r="AV130" s="89" t="str">
        <f t="shared" si="87"/>
        <v xml:space="preserve"> </v>
      </c>
      <c r="AW130" s="83" t="str">
        <f t="shared" si="69"/>
        <v xml:space="preserve"> </v>
      </c>
      <c r="AX130" s="306"/>
      <c r="AY130" s="218" t="str">
        <f t="shared" si="88"/>
        <v xml:space="preserve"> </v>
      </c>
      <c r="AZ130" s="219" t="str">
        <f t="shared" si="89"/>
        <v xml:space="preserve"> </v>
      </c>
      <c r="BA130" s="220" t="str">
        <f t="shared" si="70"/>
        <v xml:space="preserve"> </v>
      </c>
      <c r="BB130" s="306"/>
      <c r="BC130" s="27"/>
      <c r="BE130" s="98" t="str">
        <f t="shared" si="90"/>
        <v xml:space="preserve"> </v>
      </c>
      <c r="BF130" s="98" t="str">
        <f t="shared" si="90"/>
        <v xml:space="preserve"> </v>
      </c>
      <c r="BG130" s="98" t="str">
        <f t="shared" si="90"/>
        <v xml:space="preserve"> </v>
      </c>
      <c r="BI130" s="98" t="str">
        <f t="shared" si="91"/>
        <v xml:space="preserve"> </v>
      </c>
      <c r="BJ130" s="98" t="str">
        <f t="shared" si="91"/>
        <v xml:space="preserve"> </v>
      </c>
      <c r="BK130" s="98" t="str">
        <f t="shared" si="91"/>
        <v xml:space="preserve"> </v>
      </c>
      <c r="BM130" s="22"/>
      <c r="BU130" s="28"/>
    </row>
    <row r="131" spans="1:73" s="26" customFormat="1" ht="24.95" customHeight="1" x14ac:dyDescent="0.25">
      <c r="A131" s="24"/>
      <c r="B131" s="301"/>
      <c r="C131" s="788"/>
      <c r="D131" s="789"/>
      <c r="E131" s="789"/>
      <c r="F131" s="790"/>
      <c r="G131" s="309"/>
      <c r="H131" s="309"/>
      <c r="I131" s="309"/>
      <c r="J131" s="309"/>
      <c r="K131" s="309"/>
      <c r="L131" s="309"/>
      <c r="M131" s="309"/>
      <c r="N131" s="309"/>
      <c r="O131" s="309"/>
      <c r="P131" s="309"/>
      <c r="Q131" s="309"/>
      <c r="R131" s="309"/>
      <c r="S131" s="180"/>
      <c r="T131" s="307" t="str">
        <f t="shared" si="73"/>
        <v xml:space="preserve"> </v>
      </c>
      <c r="U131" s="307" t="str">
        <f t="shared" si="74"/>
        <v xml:space="preserve"> </v>
      </c>
      <c r="V131" s="307" t="str">
        <f t="shared" si="75"/>
        <v xml:space="preserve"> </v>
      </c>
      <c r="W131" s="307" t="str">
        <f t="shared" si="76"/>
        <v xml:space="preserve"> </v>
      </c>
      <c r="X131" s="307" t="str">
        <f t="shared" si="77"/>
        <v xml:space="preserve"> </v>
      </c>
      <c r="Y131" s="307" t="str">
        <f t="shared" si="78"/>
        <v xml:space="preserve"> </v>
      </c>
      <c r="Z131" s="96" t="str">
        <f t="shared" si="79"/>
        <v xml:space="preserve"> </v>
      </c>
      <c r="AA131" s="309"/>
      <c r="AB131" s="309"/>
      <c r="AC131" s="309"/>
      <c r="AD131" s="309"/>
      <c r="AE131" s="309"/>
      <c r="AF131" s="21"/>
      <c r="AG131" s="24"/>
      <c r="AH131" s="96" t="str">
        <f t="shared" si="65"/>
        <v xml:space="preserve"> </v>
      </c>
      <c r="AI131" s="69" t="str">
        <f t="shared" si="80"/>
        <v xml:space="preserve"> </v>
      </c>
      <c r="AJ131" s="85" t="str">
        <f t="shared" si="81"/>
        <v xml:space="preserve"> </v>
      </c>
      <c r="AK131" s="70" t="str">
        <f t="shared" si="66"/>
        <v xml:space="preserve"> </v>
      </c>
      <c r="AL131" s="304"/>
      <c r="AM131" s="78" t="str">
        <f t="shared" si="82"/>
        <v xml:space="preserve"> </v>
      </c>
      <c r="AN131" s="87" t="str">
        <f t="shared" si="83"/>
        <v xml:space="preserve"> </v>
      </c>
      <c r="AO131" s="79" t="str">
        <f t="shared" si="67"/>
        <v xml:space="preserve"> </v>
      </c>
      <c r="AP131" s="305"/>
      <c r="AQ131" s="80" t="str">
        <f t="shared" si="84"/>
        <v xml:space="preserve"> </v>
      </c>
      <c r="AR131" s="88" t="str">
        <f t="shared" si="85"/>
        <v xml:space="preserve"> </v>
      </c>
      <c r="AS131" s="81" t="str">
        <f t="shared" si="68"/>
        <v xml:space="preserve"> </v>
      </c>
      <c r="AT131" s="306"/>
      <c r="AU131" s="82" t="str">
        <f t="shared" si="86"/>
        <v xml:space="preserve"> </v>
      </c>
      <c r="AV131" s="89" t="str">
        <f t="shared" si="87"/>
        <v xml:space="preserve"> </v>
      </c>
      <c r="AW131" s="83" t="str">
        <f t="shared" si="69"/>
        <v xml:space="preserve"> </v>
      </c>
      <c r="AX131" s="306"/>
      <c r="AY131" s="218" t="str">
        <f t="shared" si="88"/>
        <v xml:space="preserve"> </v>
      </c>
      <c r="AZ131" s="219" t="str">
        <f t="shared" si="89"/>
        <v xml:space="preserve"> </v>
      </c>
      <c r="BA131" s="220" t="str">
        <f t="shared" si="70"/>
        <v xml:space="preserve"> </v>
      </c>
      <c r="BB131" s="306"/>
      <c r="BC131" s="27"/>
      <c r="BE131" s="98" t="str">
        <f t="shared" si="90"/>
        <v xml:space="preserve"> </v>
      </c>
      <c r="BF131" s="98" t="str">
        <f t="shared" si="90"/>
        <v xml:space="preserve"> </v>
      </c>
      <c r="BG131" s="98" t="str">
        <f t="shared" si="90"/>
        <v xml:space="preserve"> </v>
      </c>
      <c r="BI131" s="98" t="str">
        <f t="shared" si="91"/>
        <v xml:space="preserve"> </v>
      </c>
      <c r="BJ131" s="98" t="str">
        <f t="shared" si="91"/>
        <v xml:space="preserve"> </v>
      </c>
      <c r="BK131" s="98" t="str">
        <f t="shared" si="91"/>
        <v xml:space="preserve"> </v>
      </c>
      <c r="BM131" s="22"/>
      <c r="BU131" s="28"/>
    </row>
    <row r="132" spans="1:73" s="26" customFormat="1" ht="24.95" customHeight="1" x14ac:dyDescent="0.25">
      <c r="A132" s="24"/>
      <c r="B132" s="301"/>
      <c r="C132" s="788"/>
      <c r="D132" s="789"/>
      <c r="E132" s="789"/>
      <c r="F132" s="790"/>
      <c r="G132" s="309"/>
      <c r="H132" s="309"/>
      <c r="I132" s="309"/>
      <c r="J132" s="309"/>
      <c r="K132" s="309"/>
      <c r="L132" s="309"/>
      <c r="M132" s="309"/>
      <c r="N132" s="309"/>
      <c r="O132" s="309"/>
      <c r="P132" s="309"/>
      <c r="Q132" s="309"/>
      <c r="R132" s="309"/>
      <c r="S132" s="180"/>
      <c r="T132" s="307" t="str">
        <f t="shared" si="73"/>
        <v xml:space="preserve"> </v>
      </c>
      <c r="U132" s="307" t="str">
        <f t="shared" si="74"/>
        <v xml:space="preserve"> </v>
      </c>
      <c r="V132" s="307" t="str">
        <f t="shared" si="75"/>
        <v xml:space="preserve"> </v>
      </c>
      <c r="W132" s="307" t="str">
        <f t="shared" si="76"/>
        <v xml:space="preserve"> </v>
      </c>
      <c r="X132" s="307" t="str">
        <f t="shared" si="77"/>
        <v xml:space="preserve"> </v>
      </c>
      <c r="Y132" s="307" t="str">
        <f t="shared" si="78"/>
        <v xml:space="preserve"> </v>
      </c>
      <c r="Z132" s="96" t="str">
        <f t="shared" si="79"/>
        <v xml:space="preserve"> </v>
      </c>
      <c r="AA132" s="309"/>
      <c r="AB132" s="309"/>
      <c r="AC132" s="309"/>
      <c r="AD132" s="309"/>
      <c r="AE132" s="309"/>
      <c r="AF132" s="21"/>
      <c r="AG132" s="24"/>
      <c r="AH132" s="96" t="str">
        <f t="shared" si="65"/>
        <v xml:space="preserve"> </v>
      </c>
      <c r="AI132" s="69" t="str">
        <f t="shared" si="80"/>
        <v xml:space="preserve"> </v>
      </c>
      <c r="AJ132" s="85" t="str">
        <f t="shared" si="81"/>
        <v xml:space="preserve"> </v>
      </c>
      <c r="AK132" s="70" t="str">
        <f t="shared" si="66"/>
        <v xml:space="preserve"> </v>
      </c>
      <c r="AL132" s="304"/>
      <c r="AM132" s="78" t="str">
        <f t="shared" si="82"/>
        <v xml:space="preserve"> </v>
      </c>
      <c r="AN132" s="87" t="str">
        <f t="shared" si="83"/>
        <v xml:space="preserve"> </v>
      </c>
      <c r="AO132" s="79" t="str">
        <f t="shared" si="67"/>
        <v xml:space="preserve"> </v>
      </c>
      <c r="AP132" s="305"/>
      <c r="AQ132" s="80" t="str">
        <f t="shared" si="84"/>
        <v xml:space="preserve"> </v>
      </c>
      <c r="AR132" s="88" t="str">
        <f t="shared" si="85"/>
        <v xml:space="preserve"> </v>
      </c>
      <c r="AS132" s="81" t="str">
        <f t="shared" si="68"/>
        <v xml:space="preserve"> </v>
      </c>
      <c r="AT132" s="306"/>
      <c r="AU132" s="82" t="str">
        <f t="shared" si="86"/>
        <v xml:space="preserve"> </v>
      </c>
      <c r="AV132" s="89" t="str">
        <f t="shared" si="87"/>
        <v xml:space="preserve"> </v>
      </c>
      <c r="AW132" s="83" t="str">
        <f t="shared" si="69"/>
        <v xml:space="preserve"> </v>
      </c>
      <c r="AX132" s="306"/>
      <c r="AY132" s="218" t="str">
        <f t="shared" si="88"/>
        <v xml:space="preserve"> </v>
      </c>
      <c r="AZ132" s="219" t="str">
        <f t="shared" si="89"/>
        <v xml:space="preserve"> </v>
      </c>
      <c r="BA132" s="220" t="str">
        <f t="shared" si="70"/>
        <v xml:space="preserve"> </v>
      </c>
      <c r="BB132" s="306"/>
      <c r="BC132" s="27"/>
      <c r="BE132" s="98" t="str">
        <f t="shared" si="90"/>
        <v xml:space="preserve"> </v>
      </c>
      <c r="BF132" s="98" t="str">
        <f t="shared" si="90"/>
        <v xml:space="preserve"> </v>
      </c>
      <c r="BG132" s="98" t="str">
        <f t="shared" si="90"/>
        <v xml:space="preserve"> </v>
      </c>
      <c r="BI132" s="98" t="str">
        <f t="shared" si="91"/>
        <v xml:space="preserve"> </v>
      </c>
      <c r="BJ132" s="98" t="str">
        <f t="shared" si="91"/>
        <v xml:space="preserve"> </v>
      </c>
      <c r="BK132" s="98" t="str">
        <f t="shared" si="91"/>
        <v xml:space="preserve"> </v>
      </c>
      <c r="BM132" s="22"/>
      <c r="BU132" s="28"/>
    </row>
    <row r="133" spans="1:73" s="26" customFormat="1" ht="24.95" customHeight="1" x14ac:dyDescent="0.25">
      <c r="A133" s="24"/>
      <c r="B133" s="301"/>
      <c r="C133" s="788"/>
      <c r="D133" s="789"/>
      <c r="E133" s="789"/>
      <c r="F133" s="790"/>
      <c r="G133" s="309"/>
      <c r="H133" s="309"/>
      <c r="I133" s="309"/>
      <c r="J133" s="309"/>
      <c r="K133" s="309"/>
      <c r="L133" s="309"/>
      <c r="M133" s="309"/>
      <c r="N133" s="309"/>
      <c r="O133" s="309"/>
      <c r="P133" s="309"/>
      <c r="Q133" s="309"/>
      <c r="R133" s="309"/>
      <c r="S133" s="180"/>
      <c r="T133" s="307" t="str">
        <f t="shared" si="73"/>
        <v xml:space="preserve"> </v>
      </c>
      <c r="U133" s="307" t="str">
        <f t="shared" si="74"/>
        <v xml:space="preserve"> </v>
      </c>
      <c r="V133" s="307" t="str">
        <f t="shared" si="75"/>
        <v xml:space="preserve"> </v>
      </c>
      <c r="W133" s="307" t="str">
        <f t="shared" si="76"/>
        <v xml:space="preserve"> </v>
      </c>
      <c r="X133" s="307" t="str">
        <f t="shared" si="77"/>
        <v xml:space="preserve"> </v>
      </c>
      <c r="Y133" s="307" t="str">
        <f t="shared" si="78"/>
        <v xml:space="preserve"> </v>
      </c>
      <c r="Z133" s="96" t="str">
        <f t="shared" si="79"/>
        <v xml:space="preserve"> </v>
      </c>
      <c r="AA133" s="309"/>
      <c r="AB133" s="309"/>
      <c r="AC133" s="309"/>
      <c r="AD133" s="309"/>
      <c r="AE133" s="309"/>
      <c r="AF133" s="21"/>
      <c r="AG133" s="24"/>
      <c r="AH133" s="96" t="str">
        <f t="shared" si="65"/>
        <v xml:space="preserve"> </v>
      </c>
      <c r="AI133" s="69" t="str">
        <f t="shared" si="80"/>
        <v xml:space="preserve"> </v>
      </c>
      <c r="AJ133" s="85" t="str">
        <f t="shared" si="81"/>
        <v xml:space="preserve"> </v>
      </c>
      <c r="AK133" s="70" t="str">
        <f t="shared" si="66"/>
        <v xml:space="preserve"> </v>
      </c>
      <c r="AL133" s="304"/>
      <c r="AM133" s="78" t="str">
        <f t="shared" si="82"/>
        <v xml:space="preserve"> </v>
      </c>
      <c r="AN133" s="87" t="str">
        <f t="shared" si="83"/>
        <v xml:space="preserve"> </v>
      </c>
      <c r="AO133" s="79" t="str">
        <f t="shared" si="67"/>
        <v xml:space="preserve"> </v>
      </c>
      <c r="AP133" s="305"/>
      <c r="AQ133" s="80" t="str">
        <f t="shared" si="84"/>
        <v xml:space="preserve"> </v>
      </c>
      <c r="AR133" s="88" t="str">
        <f t="shared" si="85"/>
        <v xml:space="preserve"> </v>
      </c>
      <c r="AS133" s="81" t="str">
        <f t="shared" si="68"/>
        <v xml:space="preserve"> </v>
      </c>
      <c r="AT133" s="306"/>
      <c r="AU133" s="82" t="str">
        <f t="shared" si="86"/>
        <v xml:space="preserve"> </v>
      </c>
      <c r="AV133" s="89" t="str">
        <f t="shared" si="87"/>
        <v xml:space="preserve"> </v>
      </c>
      <c r="AW133" s="83" t="str">
        <f t="shared" si="69"/>
        <v xml:space="preserve"> </v>
      </c>
      <c r="AX133" s="306"/>
      <c r="AY133" s="218" t="str">
        <f t="shared" si="88"/>
        <v xml:space="preserve"> </v>
      </c>
      <c r="AZ133" s="219" t="str">
        <f t="shared" si="89"/>
        <v xml:space="preserve"> </v>
      </c>
      <c r="BA133" s="220" t="str">
        <f t="shared" si="70"/>
        <v xml:space="preserve"> </v>
      </c>
      <c r="BB133" s="306"/>
      <c r="BC133" s="27"/>
      <c r="BE133" s="98" t="str">
        <f t="shared" ref="BE133:BG150" si="92">IF($B133=BE$12,(SUM($G133:$R133))," ")</f>
        <v xml:space="preserve"> </v>
      </c>
      <c r="BF133" s="98" t="str">
        <f t="shared" si="92"/>
        <v xml:space="preserve"> </v>
      </c>
      <c r="BG133" s="98" t="str">
        <f t="shared" si="92"/>
        <v xml:space="preserve"> </v>
      </c>
      <c r="BI133" s="98" t="str">
        <f t="shared" ref="BI133:BK150" si="93">IF($B133=BI$12,(SUM($T133:$AE133))," ")</f>
        <v xml:space="preserve"> </v>
      </c>
      <c r="BJ133" s="98" t="str">
        <f t="shared" si="93"/>
        <v xml:space="preserve"> </v>
      </c>
      <c r="BK133" s="98" t="str">
        <f t="shared" si="93"/>
        <v xml:space="preserve"> </v>
      </c>
      <c r="BM133" s="22"/>
      <c r="BU133" s="28"/>
    </row>
    <row r="134" spans="1:73" s="26" customFormat="1" ht="24.95" customHeight="1" x14ac:dyDescent="0.25">
      <c r="A134" s="24"/>
      <c r="B134" s="301"/>
      <c r="C134" s="788"/>
      <c r="D134" s="789"/>
      <c r="E134" s="789"/>
      <c r="F134" s="790"/>
      <c r="G134" s="309"/>
      <c r="H134" s="309"/>
      <c r="I134" s="309"/>
      <c r="J134" s="309"/>
      <c r="K134" s="309"/>
      <c r="L134" s="309"/>
      <c r="M134" s="309"/>
      <c r="N134" s="309"/>
      <c r="O134" s="309"/>
      <c r="P134" s="309"/>
      <c r="Q134" s="309"/>
      <c r="R134" s="309"/>
      <c r="S134" s="180"/>
      <c r="T134" s="307" t="str">
        <f t="shared" si="73"/>
        <v xml:space="preserve"> </v>
      </c>
      <c r="U134" s="307" t="str">
        <f t="shared" si="74"/>
        <v xml:space="preserve"> </v>
      </c>
      <c r="V134" s="307" t="str">
        <f t="shared" si="75"/>
        <v xml:space="preserve"> </v>
      </c>
      <c r="W134" s="307" t="str">
        <f t="shared" si="76"/>
        <v xml:space="preserve"> </v>
      </c>
      <c r="X134" s="307" t="str">
        <f t="shared" si="77"/>
        <v xml:space="preserve"> </v>
      </c>
      <c r="Y134" s="307" t="str">
        <f t="shared" si="78"/>
        <v xml:space="preserve"> </v>
      </c>
      <c r="Z134" s="96" t="str">
        <f t="shared" si="79"/>
        <v xml:space="preserve"> </v>
      </c>
      <c r="AA134" s="309"/>
      <c r="AB134" s="309"/>
      <c r="AC134" s="309"/>
      <c r="AD134" s="309"/>
      <c r="AE134" s="309"/>
      <c r="AF134" s="21"/>
      <c r="AG134" s="24"/>
      <c r="AH134" s="96" t="str">
        <f t="shared" si="65"/>
        <v xml:space="preserve"> </v>
      </c>
      <c r="AI134" s="69" t="str">
        <f t="shared" si="80"/>
        <v xml:space="preserve"> </v>
      </c>
      <c r="AJ134" s="85" t="str">
        <f t="shared" si="81"/>
        <v xml:space="preserve"> </v>
      </c>
      <c r="AK134" s="70" t="str">
        <f t="shared" si="66"/>
        <v xml:space="preserve"> </v>
      </c>
      <c r="AL134" s="304"/>
      <c r="AM134" s="78" t="str">
        <f t="shared" si="82"/>
        <v xml:space="preserve"> </v>
      </c>
      <c r="AN134" s="87" t="str">
        <f t="shared" si="83"/>
        <v xml:space="preserve"> </v>
      </c>
      <c r="AO134" s="79" t="str">
        <f t="shared" si="67"/>
        <v xml:space="preserve"> </v>
      </c>
      <c r="AP134" s="305"/>
      <c r="AQ134" s="80" t="str">
        <f t="shared" si="84"/>
        <v xml:space="preserve"> </v>
      </c>
      <c r="AR134" s="88" t="str">
        <f t="shared" si="85"/>
        <v xml:space="preserve"> </v>
      </c>
      <c r="AS134" s="81" t="str">
        <f t="shared" si="68"/>
        <v xml:space="preserve"> </v>
      </c>
      <c r="AT134" s="306"/>
      <c r="AU134" s="82" t="str">
        <f t="shared" si="86"/>
        <v xml:space="preserve"> </v>
      </c>
      <c r="AV134" s="89" t="str">
        <f t="shared" si="87"/>
        <v xml:space="preserve"> </v>
      </c>
      <c r="AW134" s="83" t="str">
        <f t="shared" si="69"/>
        <v xml:space="preserve"> </v>
      </c>
      <c r="AX134" s="306"/>
      <c r="AY134" s="218" t="str">
        <f t="shared" si="88"/>
        <v xml:space="preserve"> </v>
      </c>
      <c r="AZ134" s="219" t="str">
        <f t="shared" si="89"/>
        <v xml:space="preserve"> </v>
      </c>
      <c r="BA134" s="220" t="str">
        <f t="shared" si="70"/>
        <v xml:space="preserve"> </v>
      </c>
      <c r="BB134" s="306"/>
      <c r="BC134" s="27"/>
      <c r="BE134" s="98" t="str">
        <f t="shared" si="92"/>
        <v xml:space="preserve"> </v>
      </c>
      <c r="BF134" s="98" t="str">
        <f t="shared" si="92"/>
        <v xml:space="preserve"> </v>
      </c>
      <c r="BG134" s="98" t="str">
        <f t="shared" si="92"/>
        <v xml:space="preserve"> </v>
      </c>
      <c r="BI134" s="98" t="str">
        <f t="shared" si="93"/>
        <v xml:space="preserve"> </v>
      </c>
      <c r="BJ134" s="98" t="str">
        <f t="shared" si="93"/>
        <v xml:space="preserve"> </v>
      </c>
      <c r="BK134" s="98" t="str">
        <f t="shared" si="93"/>
        <v xml:space="preserve"> </v>
      </c>
      <c r="BM134" s="22"/>
      <c r="BU134" s="28"/>
    </row>
    <row r="135" spans="1:73" s="26" customFormat="1" ht="24.95" customHeight="1" x14ac:dyDescent="0.25">
      <c r="A135" s="24"/>
      <c r="B135" s="301"/>
      <c r="C135" s="788"/>
      <c r="D135" s="789"/>
      <c r="E135" s="789"/>
      <c r="F135" s="790"/>
      <c r="G135" s="309"/>
      <c r="H135" s="309"/>
      <c r="I135" s="309"/>
      <c r="J135" s="309"/>
      <c r="K135" s="309"/>
      <c r="L135" s="309"/>
      <c r="M135" s="309"/>
      <c r="N135" s="309"/>
      <c r="O135" s="309"/>
      <c r="P135" s="309"/>
      <c r="Q135" s="309"/>
      <c r="R135" s="309"/>
      <c r="S135" s="180"/>
      <c r="T135" s="307" t="str">
        <f t="shared" si="73"/>
        <v xml:space="preserve"> </v>
      </c>
      <c r="U135" s="307" t="str">
        <f t="shared" si="74"/>
        <v xml:space="preserve"> </v>
      </c>
      <c r="V135" s="307" t="str">
        <f t="shared" si="75"/>
        <v xml:space="preserve"> </v>
      </c>
      <c r="W135" s="307" t="str">
        <f t="shared" si="76"/>
        <v xml:space="preserve"> </v>
      </c>
      <c r="X135" s="307" t="str">
        <f t="shared" si="77"/>
        <v xml:space="preserve"> </v>
      </c>
      <c r="Y135" s="307" t="str">
        <f t="shared" si="78"/>
        <v xml:space="preserve"> </v>
      </c>
      <c r="Z135" s="96" t="str">
        <f t="shared" si="79"/>
        <v xml:space="preserve"> </v>
      </c>
      <c r="AA135" s="309"/>
      <c r="AB135" s="309"/>
      <c r="AC135" s="309"/>
      <c r="AD135" s="309"/>
      <c r="AE135" s="309"/>
      <c r="AF135" s="21"/>
      <c r="AG135" s="24"/>
      <c r="AH135" s="96" t="str">
        <f t="shared" si="65"/>
        <v xml:space="preserve"> </v>
      </c>
      <c r="AI135" s="69" t="str">
        <f t="shared" si="80"/>
        <v xml:space="preserve"> </v>
      </c>
      <c r="AJ135" s="85" t="str">
        <f t="shared" si="81"/>
        <v xml:space="preserve"> </v>
      </c>
      <c r="AK135" s="70" t="str">
        <f t="shared" si="66"/>
        <v xml:space="preserve"> </v>
      </c>
      <c r="AL135" s="304"/>
      <c r="AM135" s="78" t="str">
        <f t="shared" si="82"/>
        <v xml:space="preserve"> </v>
      </c>
      <c r="AN135" s="87" t="str">
        <f t="shared" si="83"/>
        <v xml:space="preserve"> </v>
      </c>
      <c r="AO135" s="79" t="str">
        <f t="shared" si="67"/>
        <v xml:space="preserve"> </v>
      </c>
      <c r="AP135" s="305"/>
      <c r="AQ135" s="80" t="str">
        <f t="shared" si="84"/>
        <v xml:space="preserve"> </v>
      </c>
      <c r="AR135" s="88" t="str">
        <f t="shared" si="85"/>
        <v xml:space="preserve"> </v>
      </c>
      <c r="AS135" s="81" t="str">
        <f t="shared" si="68"/>
        <v xml:space="preserve"> </v>
      </c>
      <c r="AT135" s="306"/>
      <c r="AU135" s="82" t="str">
        <f t="shared" si="86"/>
        <v xml:space="preserve"> </v>
      </c>
      <c r="AV135" s="89" t="str">
        <f t="shared" si="87"/>
        <v xml:space="preserve"> </v>
      </c>
      <c r="AW135" s="83" t="str">
        <f t="shared" si="69"/>
        <v xml:space="preserve"> </v>
      </c>
      <c r="AX135" s="306"/>
      <c r="AY135" s="218" t="str">
        <f t="shared" si="88"/>
        <v xml:space="preserve"> </v>
      </c>
      <c r="AZ135" s="219" t="str">
        <f t="shared" si="89"/>
        <v xml:space="preserve"> </v>
      </c>
      <c r="BA135" s="220" t="str">
        <f t="shared" si="70"/>
        <v xml:space="preserve"> </v>
      </c>
      <c r="BB135" s="306"/>
      <c r="BC135" s="27"/>
      <c r="BE135" s="98" t="str">
        <f t="shared" si="92"/>
        <v xml:space="preserve"> </v>
      </c>
      <c r="BF135" s="98" t="str">
        <f t="shared" si="92"/>
        <v xml:space="preserve"> </v>
      </c>
      <c r="BG135" s="98" t="str">
        <f t="shared" si="92"/>
        <v xml:space="preserve"> </v>
      </c>
      <c r="BI135" s="98" t="str">
        <f t="shared" si="93"/>
        <v xml:space="preserve"> </v>
      </c>
      <c r="BJ135" s="98" t="str">
        <f t="shared" si="93"/>
        <v xml:space="preserve"> </v>
      </c>
      <c r="BK135" s="98" t="str">
        <f t="shared" si="93"/>
        <v xml:space="preserve"> </v>
      </c>
      <c r="BM135" s="22"/>
      <c r="BU135" s="28"/>
    </row>
    <row r="136" spans="1:73" s="26" customFormat="1" ht="24.95" customHeight="1" x14ac:dyDescent="0.25">
      <c r="A136" s="24"/>
      <c r="B136" s="301"/>
      <c r="C136" s="788"/>
      <c r="D136" s="789"/>
      <c r="E136" s="789"/>
      <c r="F136" s="790"/>
      <c r="G136" s="309"/>
      <c r="H136" s="309"/>
      <c r="I136" s="309"/>
      <c r="J136" s="309"/>
      <c r="K136" s="309"/>
      <c r="L136" s="309"/>
      <c r="M136" s="309"/>
      <c r="N136" s="309"/>
      <c r="O136" s="309"/>
      <c r="P136" s="309"/>
      <c r="Q136" s="309"/>
      <c r="R136" s="309"/>
      <c r="S136" s="180"/>
      <c r="T136" s="307" t="str">
        <f t="shared" si="73"/>
        <v xml:space="preserve"> </v>
      </c>
      <c r="U136" s="307" t="str">
        <f t="shared" si="74"/>
        <v xml:space="preserve"> </v>
      </c>
      <c r="V136" s="307" t="str">
        <f t="shared" si="75"/>
        <v xml:space="preserve"> </v>
      </c>
      <c r="W136" s="307" t="str">
        <f t="shared" si="76"/>
        <v xml:space="preserve"> </v>
      </c>
      <c r="X136" s="307" t="str">
        <f t="shared" si="77"/>
        <v xml:space="preserve"> </v>
      </c>
      <c r="Y136" s="307" t="str">
        <f t="shared" si="78"/>
        <v xml:space="preserve"> </v>
      </c>
      <c r="Z136" s="96" t="str">
        <f t="shared" si="79"/>
        <v xml:space="preserve"> </v>
      </c>
      <c r="AA136" s="309"/>
      <c r="AB136" s="309"/>
      <c r="AC136" s="309"/>
      <c r="AD136" s="309"/>
      <c r="AE136" s="309"/>
      <c r="AF136" s="21"/>
      <c r="AG136" s="24"/>
      <c r="AH136" s="96" t="str">
        <f t="shared" si="65"/>
        <v xml:space="preserve"> </v>
      </c>
      <c r="AI136" s="69" t="str">
        <f t="shared" si="80"/>
        <v xml:space="preserve"> </v>
      </c>
      <c r="AJ136" s="85" t="str">
        <f t="shared" si="81"/>
        <v xml:space="preserve"> </v>
      </c>
      <c r="AK136" s="70" t="str">
        <f t="shared" si="66"/>
        <v xml:space="preserve"> </v>
      </c>
      <c r="AL136" s="304"/>
      <c r="AM136" s="78" t="str">
        <f t="shared" si="82"/>
        <v xml:space="preserve"> </v>
      </c>
      <c r="AN136" s="87" t="str">
        <f t="shared" si="83"/>
        <v xml:space="preserve"> </v>
      </c>
      <c r="AO136" s="79" t="str">
        <f t="shared" si="67"/>
        <v xml:space="preserve"> </v>
      </c>
      <c r="AP136" s="305"/>
      <c r="AQ136" s="80" t="str">
        <f t="shared" si="84"/>
        <v xml:space="preserve"> </v>
      </c>
      <c r="AR136" s="88" t="str">
        <f t="shared" si="85"/>
        <v xml:space="preserve"> </v>
      </c>
      <c r="AS136" s="81" t="str">
        <f t="shared" si="68"/>
        <v xml:space="preserve"> </v>
      </c>
      <c r="AT136" s="306"/>
      <c r="AU136" s="82" t="str">
        <f t="shared" si="86"/>
        <v xml:space="preserve"> </v>
      </c>
      <c r="AV136" s="89" t="str">
        <f t="shared" si="87"/>
        <v xml:space="preserve"> </v>
      </c>
      <c r="AW136" s="83" t="str">
        <f t="shared" si="69"/>
        <v xml:space="preserve"> </v>
      </c>
      <c r="AX136" s="306"/>
      <c r="AY136" s="218" t="str">
        <f t="shared" si="88"/>
        <v xml:space="preserve"> </v>
      </c>
      <c r="AZ136" s="219" t="str">
        <f t="shared" si="89"/>
        <v xml:space="preserve"> </v>
      </c>
      <c r="BA136" s="220" t="str">
        <f t="shared" si="70"/>
        <v xml:space="preserve"> </v>
      </c>
      <c r="BB136" s="306"/>
      <c r="BC136" s="27"/>
      <c r="BE136" s="98" t="str">
        <f t="shared" si="92"/>
        <v xml:space="preserve"> </v>
      </c>
      <c r="BF136" s="98" t="str">
        <f t="shared" si="92"/>
        <v xml:space="preserve"> </v>
      </c>
      <c r="BG136" s="98" t="str">
        <f t="shared" si="92"/>
        <v xml:space="preserve"> </v>
      </c>
      <c r="BI136" s="98" t="str">
        <f t="shared" si="93"/>
        <v xml:space="preserve"> </v>
      </c>
      <c r="BJ136" s="98" t="str">
        <f t="shared" si="93"/>
        <v xml:space="preserve"> </v>
      </c>
      <c r="BK136" s="98" t="str">
        <f t="shared" si="93"/>
        <v xml:space="preserve"> </v>
      </c>
      <c r="BM136" s="22"/>
      <c r="BU136" s="28"/>
    </row>
    <row r="137" spans="1:73" s="26" customFormat="1" ht="24.95" customHeight="1" x14ac:dyDescent="0.25">
      <c r="A137" s="24"/>
      <c r="B137" s="301"/>
      <c r="C137" s="788"/>
      <c r="D137" s="789"/>
      <c r="E137" s="789"/>
      <c r="F137" s="790"/>
      <c r="G137" s="309"/>
      <c r="H137" s="309"/>
      <c r="I137" s="309"/>
      <c r="J137" s="309"/>
      <c r="K137" s="309"/>
      <c r="L137" s="309"/>
      <c r="M137" s="309"/>
      <c r="N137" s="309"/>
      <c r="O137" s="309"/>
      <c r="P137" s="309"/>
      <c r="Q137" s="309"/>
      <c r="R137" s="309"/>
      <c r="S137" s="180"/>
      <c r="T137" s="307" t="str">
        <f t="shared" si="73"/>
        <v xml:space="preserve"> </v>
      </c>
      <c r="U137" s="307" t="str">
        <f t="shared" si="74"/>
        <v xml:space="preserve"> </v>
      </c>
      <c r="V137" s="307" t="str">
        <f t="shared" si="75"/>
        <v xml:space="preserve"> </v>
      </c>
      <c r="W137" s="307" t="str">
        <f t="shared" si="76"/>
        <v xml:space="preserve"> </v>
      </c>
      <c r="X137" s="307" t="str">
        <f t="shared" si="77"/>
        <v xml:space="preserve"> </v>
      </c>
      <c r="Y137" s="307" t="str">
        <f t="shared" si="78"/>
        <v xml:space="preserve"> </v>
      </c>
      <c r="Z137" s="96" t="str">
        <f t="shared" si="79"/>
        <v xml:space="preserve"> </v>
      </c>
      <c r="AA137" s="309"/>
      <c r="AB137" s="309"/>
      <c r="AC137" s="309"/>
      <c r="AD137" s="309"/>
      <c r="AE137" s="309"/>
      <c r="AF137" s="21"/>
      <c r="AG137" s="24"/>
      <c r="AH137" s="96" t="str">
        <f t="shared" si="65"/>
        <v xml:space="preserve"> </v>
      </c>
      <c r="AI137" s="69" t="str">
        <f t="shared" si="80"/>
        <v xml:space="preserve"> </v>
      </c>
      <c r="AJ137" s="85" t="str">
        <f t="shared" si="81"/>
        <v xml:space="preserve"> </v>
      </c>
      <c r="AK137" s="70" t="str">
        <f t="shared" si="66"/>
        <v xml:space="preserve"> </v>
      </c>
      <c r="AL137" s="304"/>
      <c r="AM137" s="78" t="str">
        <f t="shared" si="82"/>
        <v xml:space="preserve"> </v>
      </c>
      <c r="AN137" s="87" t="str">
        <f t="shared" si="83"/>
        <v xml:space="preserve"> </v>
      </c>
      <c r="AO137" s="79" t="str">
        <f t="shared" si="67"/>
        <v xml:space="preserve"> </v>
      </c>
      <c r="AP137" s="305"/>
      <c r="AQ137" s="80" t="str">
        <f t="shared" si="84"/>
        <v xml:space="preserve"> </v>
      </c>
      <c r="AR137" s="88" t="str">
        <f t="shared" si="85"/>
        <v xml:space="preserve"> </v>
      </c>
      <c r="AS137" s="81" t="str">
        <f t="shared" si="68"/>
        <v xml:space="preserve"> </v>
      </c>
      <c r="AT137" s="306"/>
      <c r="AU137" s="82" t="str">
        <f t="shared" si="86"/>
        <v xml:space="preserve"> </v>
      </c>
      <c r="AV137" s="89" t="str">
        <f t="shared" si="87"/>
        <v xml:space="preserve"> </v>
      </c>
      <c r="AW137" s="83" t="str">
        <f t="shared" si="69"/>
        <v xml:space="preserve"> </v>
      </c>
      <c r="AX137" s="306"/>
      <c r="AY137" s="218" t="str">
        <f t="shared" si="88"/>
        <v xml:space="preserve"> </v>
      </c>
      <c r="AZ137" s="219" t="str">
        <f t="shared" si="89"/>
        <v xml:space="preserve"> </v>
      </c>
      <c r="BA137" s="220" t="str">
        <f t="shared" si="70"/>
        <v xml:space="preserve"> </v>
      </c>
      <c r="BB137" s="306"/>
      <c r="BC137" s="27"/>
      <c r="BE137" s="98" t="str">
        <f t="shared" si="92"/>
        <v xml:space="preserve"> </v>
      </c>
      <c r="BF137" s="98" t="str">
        <f t="shared" si="92"/>
        <v xml:space="preserve"> </v>
      </c>
      <c r="BG137" s="98" t="str">
        <f t="shared" si="92"/>
        <v xml:space="preserve"> </v>
      </c>
      <c r="BI137" s="98" t="str">
        <f t="shared" si="93"/>
        <v xml:space="preserve"> </v>
      </c>
      <c r="BJ137" s="98" t="str">
        <f t="shared" si="93"/>
        <v xml:space="preserve"> </v>
      </c>
      <c r="BK137" s="98" t="str">
        <f t="shared" si="93"/>
        <v xml:space="preserve"> </v>
      </c>
      <c r="BM137" s="22"/>
      <c r="BU137" s="28"/>
    </row>
    <row r="138" spans="1:73" s="26" customFormat="1" ht="24.95" customHeight="1" x14ac:dyDescent="0.25">
      <c r="A138" s="24"/>
      <c r="B138" s="301"/>
      <c r="C138" s="788"/>
      <c r="D138" s="789"/>
      <c r="E138" s="789"/>
      <c r="F138" s="790"/>
      <c r="G138" s="309"/>
      <c r="H138" s="309"/>
      <c r="I138" s="309"/>
      <c r="J138" s="309"/>
      <c r="K138" s="309"/>
      <c r="L138" s="309"/>
      <c r="M138" s="309"/>
      <c r="N138" s="309"/>
      <c r="O138" s="309"/>
      <c r="P138" s="309"/>
      <c r="Q138" s="309"/>
      <c r="R138" s="309"/>
      <c r="S138" s="180"/>
      <c r="T138" s="307" t="str">
        <f t="shared" si="73"/>
        <v xml:space="preserve"> </v>
      </c>
      <c r="U138" s="307" t="str">
        <f t="shared" si="74"/>
        <v xml:space="preserve"> </v>
      </c>
      <c r="V138" s="307" t="str">
        <f t="shared" si="75"/>
        <v xml:space="preserve"> </v>
      </c>
      <c r="W138" s="307" t="str">
        <f t="shared" si="76"/>
        <v xml:space="preserve"> </v>
      </c>
      <c r="X138" s="307" t="str">
        <f t="shared" si="77"/>
        <v xml:space="preserve"> </v>
      </c>
      <c r="Y138" s="307" t="str">
        <f t="shared" si="78"/>
        <v xml:space="preserve"> </v>
      </c>
      <c r="Z138" s="96" t="str">
        <f t="shared" si="79"/>
        <v xml:space="preserve"> </v>
      </c>
      <c r="AA138" s="309"/>
      <c r="AB138" s="309"/>
      <c r="AC138" s="309"/>
      <c r="AD138" s="309"/>
      <c r="AE138" s="309"/>
      <c r="AF138" s="21"/>
      <c r="AG138" s="24"/>
      <c r="AH138" s="96" t="str">
        <f t="shared" si="65"/>
        <v xml:space="preserve"> </v>
      </c>
      <c r="AI138" s="69" t="str">
        <f t="shared" si="80"/>
        <v xml:space="preserve"> </v>
      </c>
      <c r="AJ138" s="85" t="str">
        <f t="shared" si="81"/>
        <v xml:space="preserve"> </v>
      </c>
      <c r="AK138" s="70" t="str">
        <f t="shared" si="66"/>
        <v xml:space="preserve"> </v>
      </c>
      <c r="AL138" s="304"/>
      <c r="AM138" s="78" t="str">
        <f t="shared" si="82"/>
        <v xml:space="preserve"> </v>
      </c>
      <c r="AN138" s="87" t="str">
        <f t="shared" si="83"/>
        <v xml:space="preserve"> </v>
      </c>
      <c r="AO138" s="79" t="str">
        <f t="shared" si="67"/>
        <v xml:space="preserve"> </v>
      </c>
      <c r="AP138" s="305"/>
      <c r="AQ138" s="80" t="str">
        <f t="shared" si="84"/>
        <v xml:space="preserve"> </v>
      </c>
      <c r="AR138" s="88" t="str">
        <f t="shared" si="85"/>
        <v xml:space="preserve"> </v>
      </c>
      <c r="AS138" s="81" t="str">
        <f t="shared" si="68"/>
        <v xml:space="preserve"> </v>
      </c>
      <c r="AT138" s="306"/>
      <c r="AU138" s="82" t="str">
        <f t="shared" si="86"/>
        <v xml:space="preserve"> </v>
      </c>
      <c r="AV138" s="89" t="str">
        <f t="shared" si="87"/>
        <v xml:space="preserve"> </v>
      </c>
      <c r="AW138" s="83" t="str">
        <f t="shared" si="69"/>
        <v xml:space="preserve"> </v>
      </c>
      <c r="AX138" s="306"/>
      <c r="AY138" s="218" t="str">
        <f t="shared" si="88"/>
        <v xml:space="preserve"> </v>
      </c>
      <c r="AZ138" s="219" t="str">
        <f t="shared" si="89"/>
        <v xml:space="preserve"> </v>
      </c>
      <c r="BA138" s="220" t="str">
        <f t="shared" si="70"/>
        <v xml:space="preserve"> </v>
      </c>
      <c r="BB138" s="306"/>
      <c r="BC138" s="27"/>
      <c r="BE138" s="98" t="str">
        <f t="shared" si="92"/>
        <v xml:space="preserve"> </v>
      </c>
      <c r="BF138" s="98" t="str">
        <f t="shared" si="92"/>
        <v xml:space="preserve"> </v>
      </c>
      <c r="BG138" s="98" t="str">
        <f t="shared" si="92"/>
        <v xml:space="preserve"> </v>
      </c>
      <c r="BI138" s="98" t="str">
        <f t="shared" si="93"/>
        <v xml:space="preserve"> </v>
      </c>
      <c r="BJ138" s="98" t="str">
        <f t="shared" si="93"/>
        <v xml:space="preserve"> </v>
      </c>
      <c r="BK138" s="98" t="str">
        <f t="shared" si="93"/>
        <v xml:space="preserve"> </v>
      </c>
      <c r="BM138" s="22"/>
      <c r="BU138" s="28"/>
    </row>
    <row r="139" spans="1:73" s="26" customFormat="1" ht="24.95" customHeight="1" x14ac:dyDescent="0.25">
      <c r="A139" s="24"/>
      <c r="B139" s="301"/>
      <c r="C139" s="788"/>
      <c r="D139" s="789"/>
      <c r="E139" s="789"/>
      <c r="F139" s="790"/>
      <c r="G139" s="309"/>
      <c r="H139" s="309"/>
      <c r="I139" s="309"/>
      <c r="J139" s="309"/>
      <c r="K139" s="309"/>
      <c r="L139" s="309"/>
      <c r="M139" s="309"/>
      <c r="N139" s="309"/>
      <c r="O139" s="309"/>
      <c r="P139" s="309"/>
      <c r="Q139" s="309"/>
      <c r="R139" s="309"/>
      <c r="S139" s="180"/>
      <c r="T139" s="307" t="str">
        <f t="shared" si="73"/>
        <v xml:space="preserve"> </v>
      </c>
      <c r="U139" s="307" t="str">
        <f t="shared" si="74"/>
        <v xml:space="preserve"> </v>
      </c>
      <c r="V139" s="307" t="str">
        <f t="shared" si="75"/>
        <v xml:space="preserve"> </v>
      </c>
      <c r="W139" s="307" t="str">
        <f t="shared" si="76"/>
        <v xml:space="preserve"> </v>
      </c>
      <c r="X139" s="307" t="str">
        <f t="shared" si="77"/>
        <v xml:space="preserve"> </v>
      </c>
      <c r="Y139" s="307" t="str">
        <f t="shared" si="78"/>
        <v xml:space="preserve"> </v>
      </c>
      <c r="Z139" s="96" t="str">
        <f t="shared" si="79"/>
        <v xml:space="preserve"> </v>
      </c>
      <c r="AA139" s="309"/>
      <c r="AB139" s="309"/>
      <c r="AC139" s="309"/>
      <c r="AD139" s="309"/>
      <c r="AE139" s="309"/>
      <c r="AF139" s="21"/>
      <c r="AG139" s="24"/>
      <c r="AH139" s="96" t="str">
        <f t="shared" si="65"/>
        <v xml:space="preserve"> </v>
      </c>
      <c r="AI139" s="69" t="str">
        <f t="shared" si="80"/>
        <v xml:space="preserve"> </v>
      </c>
      <c r="AJ139" s="85" t="str">
        <f t="shared" si="81"/>
        <v xml:space="preserve"> </v>
      </c>
      <c r="AK139" s="70" t="str">
        <f t="shared" si="66"/>
        <v xml:space="preserve"> </v>
      </c>
      <c r="AL139" s="304"/>
      <c r="AM139" s="78" t="str">
        <f t="shared" si="82"/>
        <v xml:space="preserve"> </v>
      </c>
      <c r="AN139" s="87" t="str">
        <f t="shared" si="83"/>
        <v xml:space="preserve"> </v>
      </c>
      <c r="AO139" s="79" t="str">
        <f t="shared" si="67"/>
        <v xml:space="preserve"> </v>
      </c>
      <c r="AP139" s="305"/>
      <c r="AQ139" s="80" t="str">
        <f t="shared" si="84"/>
        <v xml:space="preserve"> </v>
      </c>
      <c r="AR139" s="88" t="str">
        <f t="shared" si="85"/>
        <v xml:space="preserve"> </v>
      </c>
      <c r="AS139" s="81" t="str">
        <f t="shared" si="68"/>
        <v xml:space="preserve"> </v>
      </c>
      <c r="AT139" s="306"/>
      <c r="AU139" s="82" t="str">
        <f t="shared" si="86"/>
        <v xml:space="preserve"> </v>
      </c>
      <c r="AV139" s="89" t="str">
        <f t="shared" si="87"/>
        <v xml:space="preserve"> </v>
      </c>
      <c r="AW139" s="83" t="str">
        <f t="shared" si="69"/>
        <v xml:space="preserve"> </v>
      </c>
      <c r="AX139" s="306"/>
      <c r="AY139" s="218" t="str">
        <f t="shared" si="88"/>
        <v xml:space="preserve"> </v>
      </c>
      <c r="AZ139" s="219" t="str">
        <f t="shared" si="89"/>
        <v xml:space="preserve"> </v>
      </c>
      <c r="BA139" s="220" t="str">
        <f t="shared" si="70"/>
        <v xml:space="preserve"> </v>
      </c>
      <c r="BB139" s="306"/>
      <c r="BC139" s="27"/>
      <c r="BE139" s="98" t="str">
        <f t="shared" si="92"/>
        <v xml:space="preserve"> </v>
      </c>
      <c r="BF139" s="98" t="str">
        <f t="shared" si="92"/>
        <v xml:space="preserve"> </v>
      </c>
      <c r="BG139" s="98" t="str">
        <f t="shared" si="92"/>
        <v xml:space="preserve"> </v>
      </c>
      <c r="BI139" s="98" t="str">
        <f t="shared" si="93"/>
        <v xml:space="preserve"> </v>
      </c>
      <c r="BJ139" s="98" t="str">
        <f t="shared" si="93"/>
        <v xml:space="preserve"> </v>
      </c>
      <c r="BK139" s="98" t="str">
        <f t="shared" si="93"/>
        <v xml:space="preserve"> </v>
      </c>
      <c r="BM139" s="22"/>
      <c r="BU139" s="28"/>
    </row>
    <row r="140" spans="1:73" s="26" customFormat="1" ht="24.95" customHeight="1" x14ac:dyDescent="0.25">
      <c r="A140" s="24"/>
      <c r="B140" s="301"/>
      <c r="C140" s="788"/>
      <c r="D140" s="789"/>
      <c r="E140" s="789"/>
      <c r="F140" s="790"/>
      <c r="G140" s="309"/>
      <c r="H140" s="309"/>
      <c r="I140" s="309"/>
      <c r="J140" s="309"/>
      <c r="K140" s="309"/>
      <c r="L140" s="309"/>
      <c r="M140" s="309"/>
      <c r="N140" s="309"/>
      <c r="O140" s="309"/>
      <c r="P140" s="309"/>
      <c r="Q140" s="309"/>
      <c r="R140" s="309"/>
      <c r="S140" s="180"/>
      <c r="T140" s="307" t="str">
        <f t="shared" ref="T140:T150" si="94">+IF((G140)=0," ",IF((G140)&gt;0,G140))</f>
        <v xml:space="preserve"> </v>
      </c>
      <c r="U140" s="307" t="str">
        <f t="shared" ref="U140:U150" si="95">+IF((H140)=0," ",IF((H140)&gt;0,H140))</f>
        <v xml:space="preserve"> </v>
      </c>
      <c r="V140" s="307" t="str">
        <f t="shared" ref="V140:V150" si="96">+IF((I140)=0," ",IF((I140)&gt;0,I140))</f>
        <v xml:space="preserve"> </v>
      </c>
      <c r="W140" s="307" t="str">
        <f t="shared" ref="W140:W150" si="97">+IF((J140)=0," ",IF((J140)&gt;0,J140))</f>
        <v xml:space="preserve"> </v>
      </c>
      <c r="X140" s="307" t="str">
        <f t="shared" ref="X140:X150" si="98">+IF((K140)=0," ",IF((K140)&gt;0,K140))</f>
        <v xml:space="preserve"> </v>
      </c>
      <c r="Y140" s="307" t="str">
        <f t="shared" ref="Y140:Y150" si="99">+IF((L140)=0," ",IF((L140)&gt;0,L140))</f>
        <v xml:space="preserve"> </v>
      </c>
      <c r="Z140" s="96" t="str">
        <f t="shared" si="79"/>
        <v xml:space="preserve"> </v>
      </c>
      <c r="AA140" s="309"/>
      <c r="AB140" s="309"/>
      <c r="AC140" s="309"/>
      <c r="AD140" s="309"/>
      <c r="AE140" s="309"/>
      <c r="AF140" s="21"/>
      <c r="AG140" s="24"/>
      <c r="AH140" s="96" t="str">
        <f t="shared" si="65"/>
        <v xml:space="preserve"> </v>
      </c>
      <c r="AI140" s="69" t="str">
        <f t="shared" si="80"/>
        <v xml:space="preserve"> </v>
      </c>
      <c r="AJ140" s="85" t="str">
        <f t="shared" si="81"/>
        <v xml:space="preserve"> </v>
      </c>
      <c r="AK140" s="70" t="str">
        <f t="shared" si="66"/>
        <v xml:space="preserve"> </v>
      </c>
      <c r="AL140" s="304"/>
      <c r="AM140" s="78" t="str">
        <f t="shared" si="82"/>
        <v xml:space="preserve"> </v>
      </c>
      <c r="AN140" s="87" t="str">
        <f t="shared" si="83"/>
        <v xml:space="preserve"> </v>
      </c>
      <c r="AO140" s="79" t="str">
        <f t="shared" si="67"/>
        <v xml:space="preserve"> </v>
      </c>
      <c r="AP140" s="305"/>
      <c r="AQ140" s="80" t="str">
        <f t="shared" si="84"/>
        <v xml:space="preserve"> </v>
      </c>
      <c r="AR140" s="88" t="str">
        <f t="shared" si="85"/>
        <v xml:space="preserve"> </v>
      </c>
      <c r="AS140" s="81" t="str">
        <f t="shared" si="68"/>
        <v xml:space="preserve"> </v>
      </c>
      <c r="AT140" s="306"/>
      <c r="AU140" s="82" t="str">
        <f t="shared" si="86"/>
        <v xml:space="preserve"> </v>
      </c>
      <c r="AV140" s="89" t="str">
        <f t="shared" si="87"/>
        <v xml:space="preserve"> </v>
      </c>
      <c r="AW140" s="83" t="str">
        <f t="shared" si="69"/>
        <v xml:space="preserve"> </v>
      </c>
      <c r="AX140" s="306"/>
      <c r="AY140" s="218" t="str">
        <f t="shared" si="88"/>
        <v xml:space="preserve"> </v>
      </c>
      <c r="AZ140" s="219" t="str">
        <f t="shared" si="89"/>
        <v xml:space="preserve"> </v>
      </c>
      <c r="BA140" s="220" t="str">
        <f t="shared" si="70"/>
        <v xml:space="preserve"> </v>
      </c>
      <c r="BB140" s="306"/>
      <c r="BC140" s="27"/>
      <c r="BE140" s="98" t="str">
        <f t="shared" si="92"/>
        <v xml:space="preserve"> </v>
      </c>
      <c r="BF140" s="98" t="str">
        <f t="shared" si="92"/>
        <v xml:space="preserve"> </v>
      </c>
      <c r="BG140" s="98" t="str">
        <f t="shared" si="92"/>
        <v xml:space="preserve"> </v>
      </c>
      <c r="BI140" s="98" t="str">
        <f t="shared" si="93"/>
        <v xml:space="preserve"> </v>
      </c>
      <c r="BJ140" s="98" t="str">
        <f t="shared" si="93"/>
        <v xml:space="preserve"> </v>
      </c>
      <c r="BK140" s="98" t="str">
        <f t="shared" si="93"/>
        <v xml:space="preserve"> </v>
      </c>
      <c r="BM140" s="22"/>
      <c r="BU140" s="28"/>
    </row>
    <row r="141" spans="1:73" s="26" customFormat="1" ht="24.95" customHeight="1" x14ac:dyDescent="0.25">
      <c r="A141" s="24"/>
      <c r="B141" s="301"/>
      <c r="C141" s="788"/>
      <c r="D141" s="789"/>
      <c r="E141" s="789"/>
      <c r="F141" s="790"/>
      <c r="G141" s="309"/>
      <c r="H141" s="309"/>
      <c r="I141" s="309"/>
      <c r="J141" s="309"/>
      <c r="K141" s="309"/>
      <c r="L141" s="309"/>
      <c r="M141" s="309"/>
      <c r="N141" s="309"/>
      <c r="O141" s="309"/>
      <c r="P141" s="309"/>
      <c r="Q141" s="309"/>
      <c r="R141" s="309"/>
      <c r="S141" s="180"/>
      <c r="T141" s="307" t="str">
        <f t="shared" si="94"/>
        <v xml:space="preserve"> </v>
      </c>
      <c r="U141" s="307" t="str">
        <f t="shared" si="95"/>
        <v xml:space="preserve"> </v>
      </c>
      <c r="V141" s="307" t="str">
        <f t="shared" si="96"/>
        <v xml:space="preserve"> </v>
      </c>
      <c r="W141" s="307" t="str">
        <f t="shared" si="97"/>
        <v xml:space="preserve"> </v>
      </c>
      <c r="X141" s="307" t="str">
        <f t="shared" si="98"/>
        <v xml:space="preserve"> </v>
      </c>
      <c r="Y141" s="307" t="str">
        <f t="shared" si="99"/>
        <v xml:space="preserve"> </v>
      </c>
      <c r="Z141" s="96" t="str">
        <f t="shared" ref="Z141:Z150" si="100">+IF((M141)=0," ",IF((M141)&gt;0,M141))</f>
        <v xml:space="preserve"> </v>
      </c>
      <c r="AA141" s="309"/>
      <c r="AB141" s="309"/>
      <c r="AC141" s="309"/>
      <c r="AD141" s="309"/>
      <c r="AE141" s="309"/>
      <c r="AF141" s="21"/>
      <c r="AG141" s="24"/>
      <c r="AH141" s="96" t="str">
        <f t="shared" si="65"/>
        <v xml:space="preserve"> </v>
      </c>
      <c r="AI141" s="69" t="str">
        <f t="shared" ref="AI141:AI150" si="101">+IF((AA141-N141)=0," ",IF((AA141-N141)&lt;0,(AA141-N141)*-1,(AA141-N141)))</f>
        <v xml:space="preserve"> </v>
      </c>
      <c r="AJ141" s="85" t="str">
        <f t="shared" ref="AJ141:AJ150" si="102">+IF((AA141-N141)=0," ",IF((AA141-N141)&lt;-1,"Servidores excedentes",IF((AA141-N141)=1,"Servidor requerido",IF((AA141-N141)=-1,"Servidor excedente",IF((AA141-N141)&gt;1,"Servidores requeridos","")))))</f>
        <v xml:space="preserve"> </v>
      </c>
      <c r="AK141" s="70" t="str">
        <f t="shared" si="66"/>
        <v xml:space="preserve"> </v>
      </c>
      <c r="AL141" s="304"/>
      <c r="AM141" s="78" t="str">
        <f t="shared" ref="AM141:AM150" si="103">IF((AB141-O141)=0," ",IF((AB141-O141)&lt;0,(AB141-O141)*-1,(AB141-O141)))</f>
        <v xml:space="preserve"> </v>
      </c>
      <c r="AN141" s="87" t="str">
        <f t="shared" ref="AN141:AN150" si="104">+IF((AB141-O141)=0," ", IF((AB141-O141)=-1,"Servidor excedente",IF((AB141-O141)&lt;-1,"Servidores excedentes", IF((AB141-O141)=1,"Servidor requerido", IF((AB141-O141)&gt;1,"Servidores requeridos","")))))</f>
        <v xml:space="preserve"> </v>
      </c>
      <c r="AO141" s="79" t="str">
        <f t="shared" si="67"/>
        <v xml:space="preserve"> </v>
      </c>
      <c r="AP141" s="305"/>
      <c r="AQ141" s="80" t="str">
        <f t="shared" ref="AQ141:AQ150" si="105">IF((AC141-P141)=0," ",IF((AC141-P141)&lt;0,(AC141-P141)*-1,(AC141-P141)))</f>
        <v xml:space="preserve"> </v>
      </c>
      <c r="AR141" s="88" t="str">
        <f t="shared" ref="AR141:AR150" si="106">+IF((AC141-P141)=0," ",IF((AC141-P141)=1,"Servidor requerido",IF((AC141-P141)&gt;1,"Servidores requeridos",IF((AC141-P141)=-1,"Servidor excedente",IF((AC141-P141)&lt;-1,"Servidores excedentes","")))))</f>
        <v xml:space="preserve"> </v>
      </c>
      <c r="AS141" s="81" t="str">
        <f t="shared" si="68"/>
        <v xml:space="preserve"> </v>
      </c>
      <c r="AT141" s="306"/>
      <c r="AU141" s="82" t="str">
        <f t="shared" ref="AU141:AU150" si="107">IF((AD141-Q141)=0," ",IF((AD141-Q141)&lt;0,(AD141-Q141)*-1,(AD141-Q141)))</f>
        <v xml:space="preserve"> </v>
      </c>
      <c r="AV141" s="89" t="str">
        <f t="shared" ref="AV141:AV150" si="108">+IF((AD141-Q141)=0," ",IF((AD141-Q141)=1,"Servidor requerido",IF((AD141-Q141)&gt;1,"Servidores requeridos",IF((AD141-Q141)=-1,"Servidor excedente",IF((AD141-Q141)&lt;-1,"Servidores excedentes","")))))</f>
        <v xml:space="preserve"> </v>
      </c>
      <c r="AW141" s="83" t="str">
        <f t="shared" si="69"/>
        <v xml:space="preserve"> </v>
      </c>
      <c r="AX141" s="306"/>
      <c r="AY141" s="218" t="str">
        <f t="shared" ref="AY141:AY150" si="109">IF((AE141-R141)=0," ",IF((AE141-R141)&lt;0,(AE141-R141)*-1,(AE141-R141)))</f>
        <v xml:space="preserve"> </v>
      </c>
      <c r="AZ141" s="219" t="str">
        <f t="shared" ref="AZ141:AZ150" si="110">+IF((AE141-R141)=0," ",IF((AE141-R141)=1,"Servidor requerido",IF((AE141-R141)&gt;1,"Servidores requeridos",IF((AE141-R141)=-1,"Servidor excedente",IF((AE141-R141)&lt;-1,"Servidores excedentes","")))))</f>
        <v xml:space="preserve"> </v>
      </c>
      <c r="BA141" s="220" t="str">
        <f t="shared" si="70"/>
        <v xml:space="preserve"> </v>
      </c>
      <c r="BB141" s="306"/>
      <c r="BC141" s="27"/>
      <c r="BE141" s="98" t="str">
        <f t="shared" si="92"/>
        <v xml:space="preserve"> </v>
      </c>
      <c r="BF141" s="98" t="str">
        <f t="shared" si="92"/>
        <v xml:space="preserve"> </v>
      </c>
      <c r="BG141" s="98" t="str">
        <f t="shared" si="92"/>
        <v xml:space="preserve"> </v>
      </c>
      <c r="BI141" s="98" t="str">
        <f t="shared" si="93"/>
        <v xml:space="preserve"> </v>
      </c>
      <c r="BJ141" s="98" t="str">
        <f t="shared" si="93"/>
        <v xml:space="preserve"> </v>
      </c>
      <c r="BK141" s="98" t="str">
        <f t="shared" si="93"/>
        <v xml:space="preserve"> </v>
      </c>
      <c r="BM141" s="22"/>
      <c r="BU141" s="28"/>
    </row>
    <row r="142" spans="1:73" s="26" customFormat="1" ht="24.95" customHeight="1" x14ac:dyDescent="0.25">
      <c r="A142" s="24"/>
      <c r="B142" s="301"/>
      <c r="C142" s="788"/>
      <c r="D142" s="789"/>
      <c r="E142" s="789"/>
      <c r="F142" s="790"/>
      <c r="G142" s="309"/>
      <c r="H142" s="309"/>
      <c r="I142" s="309"/>
      <c r="J142" s="309"/>
      <c r="K142" s="309"/>
      <c r="L142" s="309"/>
      <c r="M142" s="309"/>
      <c r="N142" s="309"/>
      <c r="O142" s="309"/>
      <c r="P142" s="309"/>
      <c r="Q142" s="309"/>
      <c r="R142" s="309"/>
      <c r="S142" s="180"/>
      <c r="T142" s="307" t="str">
        <f t="shared" si="94"/>
        <v xml:space="preserve"> </v>
      </c>
      <c r="U142" s="307" t="str">
        <f t="shared" si="95"/>
        <v xml:space="preserve"> </v>
      </c>
      <c r="V142" s="307" t="str">
        <f t="shared" si="96"/>
        <v xml:space="preserve"> </v>
      </c>
      <c r="W142" s="307" t="str">
        <f t="shared" si="97"/>
        <v xml:space="preserve"> </v>
      </c>
      <c r="X142" s="307" t="str">
        <f t="shared" si="98"/>
        <v xml:space="preserve"> </v>
      </c>
      <c r="Y142" s="307" t="str">
        <f t="shared" si="99"/>
        <v xml:space="preserve"> </v>
      </c>
      <c r="Z142" s="96" t="str">
        <f t="shared" si="100"/>
        <v xml:space="preserve"> </v>
      </c>
      <c r="AA142" s="309"/>
      <c r="AB142" s="309"/>
      <c r="AC142" s="309"/>
      <c r="AD142" s="309"/>
      <c r="AE142" s="309"/>
      <c r="AF142" s="21"/>
      <c r="AG142" s="24"/>
      <c r="AH142" s="96" t="str">
        <f t="shared" ref="AH142:AH150" si="111">+IF((W142)=0," ",IF((W142)&gt;0,W142))</f>
        <v xml:space="preserve"> </v>
      </c>
      <c r="AI142" s="69" t="str">
        <f t="shared" si="101"/>
        <v xml:space="preserve"> </v>
      </c>
      <c r="AJ142" s="85" t="str">
        <f t="shared" si="102"/>
        <v xml:space="preserve"> </v>
      </c>
      <c r="AK142" s="70" t="str">
        <f t="shared" ref="AK142:AK150" si="112">IF(OR(AJ142="Servidor excedente",AJ142="Servidores excedentes"),"ñ",IF(OR(AJ142="Servidores requeridos",AJ142="Servidor requerido"),"ò"," "))</f>
        <v xml:space="preserve"> </v>
      </c>
      <c r="AL142" s="304"/>
      <c r="AM142" s="78" t="str">
        <f t="shared" si="103"/>
        <v xml:space="preserve"> </v>
      </c>
      <c r="AN142" s="87" t="str">
        <f t="shared" si="104"/>
        <v xml:space="preserve"> </v>
      </c>
      <c r="AO142" s="79" t="str">
        <f t="shared" ref="AO142:AO150" si="113">IF(OR(AN142="Servidor excedente",AN142="Servidores excedentes"),"ñ",IF(OR(AN142="Servidores requeridos",AN142="Servidor requerido"),"ò"," "))</f>
        <v xml:space="preserve"> </v>
      </c>
      <c r="AP142" s="305"/>
      <c r="AQ142" s="80" t="str">
        <f t="shared" si="105"/>
        <v xml:space="preserve"> </v>
      </c>
      <c r="AR142" s="88" t="str">
        <f t="shared" si="106"/>
        <v xml:space="preserve"> </v>
      </c>
      <c r="AS142" s="81" t="str">
        <f t="shared" ref="AS142:AS150" si="114">IF(OR(AR142="Servidor excedente",AR142="Servidores excedentes"),"ñ",IF(OR(AR142="Servidores requeridos",AR142="Servidor requerido"),"ò"," "))</f>
        <v xml:space="preserve"> </v>
      </c>
      <c r="AT142" s="306"/>
      <c r="AU142" s="82" t="str">
        <f t="shared" si="107"/>
        <v xml:space="preserve"> </v>
      </c>
      <c r="AV142" s="89" t="str">
        <f t="shared" si="108"/>
        <v xml:space="preserve"> </v>
      </c>
      <c r="AW142" s="83" t="str">
        <f t="shared" ref="AW142:AW150" si="115">IF(OR(AV142="Servidor excedente",AV142="Servidores excedentes"),"ñ",IF(OR(AV142="Servidores requeridos",AV142="Servidor requerido"),"ò"," "))</f>
        <v xml:space="preserve"> </v>
      </c>
      <c r="AX142" s="306"/>
      <c r="AY142" s="218" t="str">
        <f t="shared" si="109"/>
        <v xml:space="preserve"> </v>
      </c>
      <c r="AZ142" s="219" t="str">
        <f t="shared" si="110"/>
        <v xml:space="preserve"> </v>
      </c>
      <c r="BA142" s="220" t="str">
        <f t="shared" ref="BA142:BA150" si="116">IF(OR(AZ142="Servidor excedente",AZ142="Servidores excedentes"),"ñ",IF(OR(AZ142="Servidores requeridos",AZ142="Servidor requerido"),"ò"," "))</f>
        <v xml:space="preserve"> </v>
      </c>
      <c r="BB142" s="306"/>
      <c r="BC142" s="27"/>
      <c r="BE142" s="98" t="str">
        <f t="shared" si="92"/>
        <v xml:space="preserve"> </v>
      </c>
      <c r="BF142" s="98" t="str">
        <f t="shared" si="92"/>
        <v xml:space="preserve"> </v>
      </c>
      <c r="BG142" s="98" t="str">
        <f t="shared" si="92"/>
        <v xml:space="preserve"> </v>
      </c>
      <c r="BI142" s="98" t="str">
        <f t="shared" si="93"/>
        <v xml:space="preserve"> </v>
      </c>
      <c r="BJ142" s="98" t="str">
        <f t="shared" si="93"/>
        <v xml:space="preserve"> </v>
      </c>
      <c r="BK142" s="98" t="str">
        <f t="shared" si="93"/>
        <v xml:space="preserve"> </v>
      </c>
      <c r="BM142" s="22"/>
      <c r="BU142" s="28"/>
    </row>
    <row r="143" spans="1:73" s="26" customFormat="1" ht="24.95" customHeight="1" x14ac:dyDescent="0.25">
      <c r="A143" s="24"/>
      <c r="B143" s="301"/>
      <c r="C143" s="788"/>
      <c r="D143" s="789"/>
      <c r="E143" s="789"/>
      <c r="F143" s="790"/>
      <c r="G143" s="309"/>
      <c r="H143" s="309"/>
      <c r="I143" s="309"/>
      <c r="J143" s="309"/>
      <c r="K143" s="309"/>
      <c r="L143" s="309"/>
      <c r="M143" s="309"/>
      <c r="N143" s="309"/>
      <c r="O143" s="309"/>
      <c r="P143" s="309"/>
      <c r="Q143" s="309"/>
      <c r="R143" s="309"/>
      <c r="S143" s="180"/>
      <c r="T143" s="307" t="str">
        <f t="shared" si="94"/>
        <v xml:space="preserve"> </v>
      </c>
      <c r="U143" s="307" t="str">
        <f t="shared" si="95"/>
        <v xml:space="preserve"> </v>
      </c>
      <c r="V143" s="307" t="str">
        <f t="shared" si="96"/>
        <v xml:space="preserve"> </v>
      </c>
      <c r="W143" s="307" t="str">
        <f t="shared" si="97"/>
        <v xml:space="preserve"> </v>
      </c>
      <c r="X143" s="307" t="str">
        <f t="shared" si="98"/>
        <v xml:space="preserve"> </v>
      </c>
      <c r="Y143" s="307" t="str">
        <f t="shared" si="99"/>
        <v xml:space="preserve"> </v>
      </c>
      <c r="Z143" s="96" t="str">
        <f t="shared" si="100"/>
        <v xml:space="preserve"> </v>
      </c>
      <c r="AA143" s="309"/>
      <c r="AB143" s="309"/>
      <c r="AC143" s="309"/>
      <c r="AD143" s="309"/>
      <c r="AE143" s="309"/>
      <c r="AF143" s="21"/>
      <c r="AG143" s="24"/>
      <c r="AH143" s="96" t="str">
        <f t="shared" si="111"/>
        <v xml:space="preserve"> </v>
      </c>
      <c r="AI143" s="69" t="str">
        <f t="shared" si="101"/>
        <v xml:space="preserve"> </v>
      </c>
      <c r="AJ143" s="85" t="str">
        <f t="shared" si="102"/>
        <v xml:space="preserve"> </v>
      </c>
      <c r="AK143" s="70" t="str">
        <f t="shared" si="112"/>
        <v xml:space="preserve"> </v>
      </c>
      <c r="AL143" s="304"/>
      <c r="AM143" s="78" t="str">
        <f t="shared" si="103"/>
        <v xml:space="preserve"> </v>
      </c>
      <c r="AN143" s="87" t="str">
        <f t="shared" si="104"/>
        <v xml:space="preserve"> </v>
      </c>
      <c r="AO143" s="79" t="str">
        <f t="shared" si="113"/>
        <v xml:space="preserve"> </v>
      </c>
      <c r="AP143" s="305"/>
      <c r="AQ143" s="80" t="str">
        <f t="shared" si="105"/>
        <v xml:space="preserve"> </v>
      </c>
      <c r="AR143" s="88" t="str">
        <f t="shared" si="106"/>
        <v xml:space="preserve"> </v>
      </c>
      <c r="AS143" s="81" t="str">
        <f t="shared" si="114"/>
        <v xml:space="preserve"> </v>
      </c>
      <c r="AT143" s="306"/>
      <c r="AU143" s="82" t="str">
        <f t="shared" si="107"/>
        <v xml:space="preserve"> </v>
      </c>
      <c r="AV143" s="89" t="str">
        <f t="shared" si="108"/>
        <v xml:space="preserve"> </v>
      </c>
      <c r="AW143" s="83" t="str">
        <f t="shared" si="115"/>
        <v xml:space="preserve"> </v>
      </c>
      <c r="AX143" s="306"/>
      <c r="AY143" s="218" t="str">
        <f t="shared" si="109"/>
        <v xml:space="preserve"> </v>
      </c>
      <c r="AZ143" s="219" t="str">
        <f t="shared" si="110"/>
        <v xml:space="preserve"> </v>
      </c>
      <c r="BA143" s="220" t="str">
        <f t="shared" si="116"/>
        <v xml:space="preserve"> </v>
      </c>
      <c r="BB143" s="306"/>
      <c r="BC143" s="27"/>
      <c r="BE143" s="98" t="str">
        <f t="shared" si="92"/>
        <v xml:space="preserve"> </v>
      </c>
      <c r="BF143" s="98" t="str">
        <f t="shared" si="92"/>
        <v xml:space="preserve"> </v>
      </c>
      <c r="BG143" s="98" t="str">
        <f t="shared" si="92"/>
        <v xml:space="preserve"> </v>
      </c>
      <c r="BI143" s="98" t="str">
        <f t="shared" si="93"/>
        <v xml:space="preserve"> </v>
      </c>
      <c r="BJ143" s="98" t="str">
        <f t="shared" si="93"/>
        <v xml:space="preserve"> </v>
      </c>
      <c r="BK143" s="98" t="str">
        <f t="shared" si="93"/>
        <v xml:space="preserve"> </v>
      </c>
      <c r="BM143" s="22"/>
      <c r="BU143" s="28"/>
    </row>
    <row r="144" spans="1:73" s="26" customFormat="1" ht="24.95" customHeight="1" x14ac:dyDescent="0.25">
      <c r="A144" s="24"/>
      <c r="B144" s="301"/>
      <c r="C144" s="788"/>
      <c r="D144" s="789"/>
      <c r="E144" s="789"/>
      <c r="F144" s="790"/>
      <c r="G144" s="309"/>
      <c r="H144" s="309"/>
      <c r="I144" s="309"/>
      <c r="J144" s="309"/>
      <c r="K144" s="309"/>
      <c r="L144" s="309"/>
      <c r="M144" s="309"/>
      <c r="N144" s="309"/>
      <c r="O144" s="309"/>
      <c r="P144" s="309"/>
      <c r="Q144" s="309"/>
      <c r="R144" s="309"/>
      <c r="S144" s="180"/>
      <c r="T144" s="307" t="str">
        <f t="shared" si="94"/>
        <v xml:space="preserve"> </v>
      </c>
      <c r="U144" s="307" t="str">
        <f t="shared" si="95"/>
        <v xml:space="preserve"> </v>
      </c>
      <c r="V144" s="307" t="str">
        <f t="shared" si="96"/>
        <v xml:space="preserve"> </v>
      </c>
      <c r="W144" s="307" t="str">
        <f t="shared" si="97"/>
        <v xml:space="preserve"> </v>
      </c>
      <c r="X144" s="307" t="str">
        <f t="shared" si="98"/>
        <v xml:space="preserve"> </v>
      </c>
      <c r="Y144" s="307" t="str">
        <f t="shared" si="99"/>
        <v xml:space="preserve"> </v>
      </c>
      <c r="Z144" s="96" t="str">
        <f t="shared" si="100"/>
        <v xml:space="preserve"> </v>
      </c>
      <c r="AA144" s="309"/>
      <c r="AB144" s="309"/>
      <c r="AC144" s="309"/>
      <c r="AD144" s="309"/>
      <c r="AE144" s="309"/>
      <c r="AF144" s="21"/>
      <c r="AG144" s="24"/>
      <c r="AH144" s="96" t="str">
        <f t="shared" si="111"/>
        <v xml:space="preserve"> </v>
      </c>
      <c r="AI144" s="69" t="str">
        <f t="shared" si="101"/>
        <v xml:space="preserve"> </v>
      </c>
      <c r="AJ144" s="85" t="str">
        <f t="shared" si="102"/>
        <v xml:space="preserve"> </v>
      </c>
      <c r="AK144" s="70" t="str">
        <f t="shared" si="112"/>
        <v xml:space="preserve"> </v>
      </c>
      <c r="AL144" s="304"/>
      <c r="AM144" s="78" t="str">
        <f t="shared" si="103"/>
        <v xml:space="preserve"> </v>
      </c>
      <c r="AN144" s="87" t="str">
        <f t="shared" si="104"/>
        <v xml:space="preserve"> </v>
      </c>
      <c r="AO144" s="79" t="str">
        <f t="shared" si="113"/>
        <v xml:space="preserve"> </v>
      </c>
      <c r="AP144" s="305"/>
      <c r="AQ144" s="80" t="str">
        <f t="shared" si="105"/>
        <v xml:space="preserve"> </v>
      </c>
      <c r="AR144" s="88" t="str">
        <f t="shared" si="106"/>
        <v xml:space="preserve"> </v>
      </c>
      <c r="AS144" s="81" t="str">
        <f t="shared" si="114"/>
        <v xml:space="preserve"> </v>
      </c>
      <c r="AT144" s="306"/>
      <c r="AU144" s="82" t="str">
        <f t="shared" si="107"/>
        <v xml:space="preserve"> </v>
      </c>
      <c r="AV144" s="89" t="str">
        <f t="shared" si="108"/>
        <v xml:space="preserve"> </v>
      </c>
      <c r="AW144" s="83" t="str">
        <f t="shared" si="115"/>
        <v xml:space="preserve"> </v>
      </c>
      <c r="AX144" s="306"/>
      <c r="AY144" s="218" t="str">
        <f t="shared" si="109"/>
        <v xml:space="preserve"> </v>
      </c>
      <c r="AZ144" s="219" t="str">
        <f t="shared" si="110"/>
        <v xml:space="preserve"> </v>
      </c>
      <c r="BA144" s="220" t="str">
        <f t="shared" si="116"/>
        <v xml:space="preserve"> </v>
      </c>
      <c r="BB144" s="306"/>
      <c r="BC144" s="27"/>
      <c r="BE144" s="98" t="str">
        <f t="shared" si="92"/>
        <v xml:space="preserve"> </v>
      </c>
      <c r="BF144" s="98" t="str">
        <f t="shared" si="92"/>
        <v xml:space="preserve"> </v>
      </c>
      <c r="BG144" s="98" t="str">
        <f t="shared" si="92"/>
        <v xml:space="preserve"> </v>
      </c>
      <c r="BI144" s="98" t="str">
        <f t="shared" si="93"/>
        <v xml:space="preserve"> </v>
      </c>
      <c r="BJ144" s="98" t="str">
        <f t="shared" si="93"/>
        <v xml:space="preserve"> </v>
      </c>
      <c r="BK144" s="98" t="str">
        <f t="shared" si="93"/>
        <v xml:space="preserve"> </v>
      </c>
      <c r="BM144" s="22"/>
      <c r="BU144" s="28"/>
    </row>
    <row r="145" spans="1:74" s="26" customFormat="1" ht="24.95" customHeight="1" x14ac:dyDescent="0.25">
      <c r="A145" s="24"/>
      <c r="B145" s="301"/>
      <c r="C145" s="788"/>
      <c r="D145" s="789"/>
      <c r="E145" s="789"/>
      <c r="F145" s="790"/>
      <c r="G145" s="309"/>
      <c r="H145" s="309"/>
      <c r="I145" s="309"/>
      <c r="J145" s="309"/>
      <c r="K145" s="309"/>
      <c r="L145" s="309"/>
      <c r="M145" s="309"/>
      <c r="N145" s="309"/>
      <c r="O145" s="309"/>
      <c r="P145" s="309"/>
      <c r="Q145" s="309"/>
      <c r="R145" s="309"/>
      <c r="S145" s="180"/>
      <c r="T145" s="307" t="str">
        <f t="shared" si="94"/>
        <v xml:space="preserve"> </v>
      </c>
      <c r="U145" s="307" t="str">
        <f t="shared" si="95"/>
        <v xml:space="preserve"> </v>
      </c>
      <c r="V145" s="307" t="str">
        <f t="shared" si="96"/>
        <v xml:space="preserve"> </v>
      </c>
      <c r="W145" s="307" t="str">
        <f t="shared" si="97"/>
        <v xml:space="preserve"> </v>
      </c>
      <c r="X145" s="307" t="str">
        <f t="shared" si="98"/>
        <v xml:space="preserve"> </v>
      </c>
      <c r="Y145" s="307" t="str">
        <f t="shared" si="99"/>
        <v xml:space="preserve"> </v>
      </c>
      <c r="Z145" s="96" t="str">
        <f t="shared" si="100"/>
        <v xml:space="preserve"> </v>
      </c>
      <c r="AA145" s="309"/>
      <c r="AB145" s="309"/>
      <c r="AC145" s="309"/>
      <c r="AD145" s="309"/>
      <c r="AE145" s="309"/>
      <c r="AF145" s="21"/>
      <c r="AG145" s="24"/>
      <c r="AH145" s="96" t="str">
        <f t="shared" si="111"/>
        <v xml:space="preserve"> </v>
      </c>
      <c r="AI145" s="69" t="str">
        <f t="shared" si="101"/>
        <v xml:space="preserve"> </v>
      </c>
      <c r="AJ145" s="85" t="str">
        <f t="shared" si="102"/>
        <v xml:space="preserve"> </v>
      </c>
      <c r="AK145" s="70" t="str">
        <f t="shared" si="112"/>
        <v xml:space="preserve"> </v>
      </c>
      <c r="AL145" s="304"/>
      <c r="AM145" s="78" t="str">
        <f t="shared" si="103"/>
        <v xml:space="preserve"> </v>
      </c>
      <c r="AN145" s="87" t="str">
        <f t="shared" si="104"/>
        <v xml:space="preserve"> </v>
      </c>
      <c r="AO145" s="79" t="str">
        <f t="shared" si="113"/>
        <v xml:space="preserve"> </v>
      </c>
      <c r="AP145" s="305"/>
      <c r="AQ145" s="80" t="str">
        <f t="shared" si="105"/>
        <v xml:space="preserve"> </v>
      </c>
      <c r="AR145" s="88" t="str">
        <f t="shared" si="106"/>
        <v xml:space="preserve"> </v>
      </c>
      <c r="AS145" s="81" t="str">
        <f t="shared" si="114"/>
        <v xml:space="preserve"> </v>
      </c>
      <c r="AT145" s="306"/>
      <c r="AU145" s="82" t="str">
        <f t="shared" si="107"/>
        <v xml:space="preserve"> </v>
      </c>
      <c r="AV145" s="89" t="str">
        <f t="shared" si="108"/>
        <v xml:space="preserve"> </v>
      </c>
      <c r="AW145" s="83" t="str">
        <f t="shared" si="115"/>
        <v xml:space="preserve"> </v>
      </c>
      <c r="AX145" s="306"/>
      <c r="AY145" s="218" t="str">
        <f t="shared" si="109"/>
        <v xml:space="preserve"> </v>
      </c>
      <c r="AZ145" s="219" t="str">
        <f t="shared" si="110"/>
        <v xml:space="preserve"> </v>
      </c>
      <c r="BA145" s="220" t="str">
        <f t="shared" si="116"/>
        <v xml:space="preserve"> </v>
      </c>
      <c r="BB145" s="306"/>
      <c r="BC145" s="27"/>
      <c r="BE145" s="98" t="str">
        <f t="shared" si="92"/>
        <v xml:space="preserve"> </v>
      </c>
      <c r="BF145" s="98" t="str">
        <f t="shared" si="92"/>
        <v xml:space="preserve"> </v>
      </c>
      <c r="BG145" s="98" t="str">
        <f t="shared" si="92"/>
        <v xml:space="preserve"> </v>
      </c>
      <c r="BI145" s="98" t="str">
        <f t="shared" si="93"/>
        <v xml:space="preserve"> </v>
      </c>
      <c r="BJ145" s="98" t="str">
        <f t="shared" si="93"/>
        <v xml:space="preserve"> </v>
      </c>
      <c r="BK145" s="98" t="str">
        <f t="shared" si="93"/>
        <v xml:space="preserve"> </v>
      </c>
      <c r="BM145" s="22"/>
      <c r="BU145" s="28"/>
    </row>
    <row r="146" spans="1:74" s="26" customFormat="1" ht="24.95" customHeight="1" x14ac:dyDescent="0.25">
      <c r="A146" s="24"/>
      <c r="B146" s="301"/>
      <c r="C146" s="788"/>
      <c r="D146" s="789"/>
      <c r="E146" s="789"/>
      <c r="F146" s="790"/>
      <c r="G146" s="309"/>
      <c r="H146" s="309"/>
      <c r="I146" s="309"/>
      <c r="J146" s="309"/>
      <c r="K146" s="309"/>
      <c r="L146" s="309"/>
      <c r="M146" s="309"/>
      <c r="N146" s="309"/>
      <c r="O146" s="309"/>
      <c r="P146" s="309"/>
      <c r="Q146" s="309"/>
      <c r="R146" s="309"/>
      <c r="S146" s="180"/>
      <c r="T146" s="307" t="str">
        <f t="shared" si="94"/>
        <v xml:space="preserve"> </v>
      </c>
      <c r="U146" s="307" t="str">
        <f t="shared" si="95"/>
        <v xml:space="preserve"> </v>
      </c>
      <c r="V146" s="307" t="str">
        <f t="shared" si="96"/>
        <v xml:space="preserve"> </v>
      </c>
      <c r="W146" s="307" t="str">
        <f t="shared" si="97"/>
        <v xml:space="preserve"> </v>
      </c>
      <c r="X146" s="307" t="str">
        <f t="shared" si="98"/>
        <v xml:space="preserve"> </v>
      </c>
      <c r="Y146" s="307" t="str">
        <f t="shared" si="99"/>
        <v xml:space="preserve"> </v>
      </c>
      <c r="Z146" s="96" t="str">
        <f t="shared" si="100"/>
        <v xml:space="preserve"> </v>
      </c>
      <c r="AA146" s="309"/>
      <c r="AB146" s="309"/>
      <c r="AC146" s="309"/>
      <c r="AD146" s="309"/>
      <c r="AE146" s="309"/>
      <c r="AF146" s="21"/>
      <c r="AG146" s="24"/>
      <c r="AH146" s="96" t="str">
        <f t="shared" si="111"/>
        <v xml:space="preserve"> </v>
      </c>
      <c r="AI146" s="69" t="str">
        <f t="shared" si="101"/>
        <v xml:space="preserve"> </v>
      </c>
      <c r="AJ146" s="85" t="str">
        <f t="shared" si="102"/>
        <v xml:space="preserve"> </v>
      </c>
      <c r="AK146" s="70" t="str">
        <f t="shared" si="112"/>
        <v xml:space="preserve"> </v>
      </c>
      <c r="AL146" s="304"/>
      <c r="AM146" s="78" t="str">
        <f t="shared" si="103"/>
        <v xml:space="preserve"> </v>
      </c>
      <c r="AN146" s="87" t="str">
        <f t="shared" si="104"/>
        <v xml:space="preserve"> </v>
      </c>
      <c r="AO146" s="79" t="str">
        <f t="shared" si="113"/>
        <v xml:space="preserve"> </v>
      </c>
      <c r="AP146" s="305"/>
      <c r="AQ146" s="80" t="str">
        <f t="shared" si="105"/>
        <v xml:space="preserve"> </v>
      </c>
      <c r="AR146" s="88" t="str">
        <f t="shared" si="106"/>
        <v xml:space="preserve"> </v>
      </c>
      <c r="AS146" s="81" t="str">
        <f t="shared" si="114"/>
        <v xml:space="preserve"> </v>
      </c>
      <c r="AT146" s="306"/>
      <c r="AU146" s="82" t="str">
        <f t="shared" si="107"/>
        <v xml:space="preserve"> </v>
      </c>
      <c r="AV146" s="89" t="str">
        <f t="shared" si="108"/>
        <v xml:space="preserve"> </v>
      </c>
      <c r="AW146" s="83" t="str">
        <f t="shared" si="115"/>
        <v xml:space="preserve"> </v>
      </c>
      <c r="AX146" s="306"/>
      <c r="AY146" s="218" t="str">
        <f t="shared" si="109"/>
        <v xml:space="preserve"> </v>
      </c>
      <c r="AZ146" s="219" t="str">
        <f t="shared" si="110"/>
        <v xml:space="preserve"> </v>
      </c>
      <c r="BA146" s="220" t="str">
        <f t="shared" si="116"/>
        <v xml:space="preserve"> </v>
      </c>
      <c r="BB146" s="306"/>
      <c r="BC146" s="27"/>
      <c r="BE146" s="98" t="str">
        <f t="shared" si="92"/>
        <v xml:space="preserve"> </v>
      </c>
      <c r="BF146" s="98" t="str">
        <f t="shared" si="92"/>
        <v xml:space="preserve"> </v>
      </c>
      <c r="BG146" s="98" t="str">
        <f t="shared" si="92"/>
        <v xml:space="preserve"> </v>
      </c>
      <c r="BI146" s="98" t="str">
        <f t="shared" si="93"/>
        <v xml:space="preserve"> </v>
      </c>
      <c r="BJ146" s="98" t="str">
        <f t="shared" si="93"/>
        <v xml:space="preserve"> </v>
      </c>
      <c r="BK146" s="98" t="str">
        <f t="shared" si="93"/>
        <v xml:space="preserve"> </v>
      </c>
      <c r="BM146" s="22"/>
      <c r="BU146" s="28"/>
    </row>
    <row r="147" spans="1:74" s="26" customFormat="1" ht="24.95" customHeight="1" x14ac:dyDescent="0.25">
      <c r="A147" s="24"/>
      <c r="B147" s="301"/>
      <c r="C147" s="788"/>
      <c r="D147" s="789"/>
      <c r="E147" s="789"/>
      <c r="F147" s="790"/>
      <c r="G147" s="309"/>
      <c r="H147" s="309"/>
      <c r="I147" s="309"/>
      <c r="J147" s="309"/>
      <c r="K147" s="309"/>
      <c r="L147" s="309"/>
      <c r="M147" s="309"/>
      <c r="N147" s="309"/>
      <c r="O147" s="309"/>
      <c r="P147" s="309"/>
      <c r="Q147" s="309"/>
      <c r="R147" s="309"/>
      <c r="S147" s="180"/>
      <c r="T147" s="307" t="str">
        <f t="shared" si="94"/>
        <v xml:space="preserve"> </v>
      </c>
      <c r="U147" s="307" t="str">
        <f t="shared" si="95"/>
        <v xml:space="preserve"> </v>
      </c>
      <c r="V147" s="307" t="str">
        <f t="shared" si="96"/>
        <v xml:space="preserve"> </v>
      </c>
      <c r="W147" s="307" t="str">
        <f t="shared" si="97"/>
        <v xml:space="preserve"> </v>
      </c>
      <c r="X147" s="307" t="str">
        <f t="shared" si="98"/>
        <v xml:space="preserve"> </v>
      </c>
      <c r="Y147" s="307" t="str">
        <f t="shared" si="99"/>
        <v xml:space="preserve"> </v>
      </c>
      <c r="Z147" s="96" t="str">
        <f t="shared" si="100"/>
        <v xml:space="preserve"> </v>
      </c>
      <c r="AA147" s="309"/>
      <c r="AB147" s="309"/>
      <c r="AC147" s="309"/>
      <c r="AD147" s="309"/>
      <c r="AE147" s="309"/>
      <c r="AF147" s="21"/>
      <c r="AG147" s="24"/>
      <c r="AH147" s="96" t="str">
        <f t="shared" si="111"/>
        <v xml:space="preserve"> </v>
      </c>
      <c r="AI147" s="69" t="str">
        <f t="shared" si="101"/>
        <v xml:space="preserve"> </v>
      </c>
      <c r="AJ147" s="85" t="str">
        <f t="shared" si="102"/>
        <v xml:space="preserve"> </v>
      </c>
      <c r="AK147" s="70" t="str">
        <f t="shared" si="112"/>
        <v xml:space="preserve"> </v>
      </c>
      <c r="AL147" s="304"/>
      <c r="AM147" s="78" t="str">
        <f t="shared" si="103"/>
        <v xml:space="preserve"> </v>
      </c>
      <c r="AN147" s="87" t="str">
        <f t="shared" si="104"/>
        <v xml:space="preserve"> </v>
      </c>
      <c r="AO147" s="79" t="str">
        <f t="shared" si="113"/>
        <v xml:space="preserve"> </v>
      </c>
      <c r="AP147" s="305"/>
      <c r="AQ147" s="80" t="str">
        <f t="shared" si="105"/>
        <v xml:space="preserve"> </v>
      </c>
      <c r="AR147" s="88" t="str">
        <f t="shared" si="106"/>
        <v xml:space="preserve"> </v>
      </c>
      <c r="AS147" s="81" t="str">
        <f t="shared" si="114"/>
        <v xml:space="preserve"> </v>
      </c>
      <c r="AT147" s="306"/>
      <c r="AU147" s="82" t="str">
        <f t="shared" si="107"/>
        <v xml:space="preserve"> </v>
      </c>
      <c r="AV147" s="89" t="str">
        <f t="shared" si="108"/>
        <v xml:space="preserve"> </v>
      </c>
      <c r="AW147" s="83" t="str">
        <f t="shared" si="115"/>
        <v xml:space="preserve"> </v>
      </c>
      <c r="AX147" s="306"/>
      <c r="AY147" s="218" t="str">
        <f t="shared" si="109"/>
        <v xml:space="preserve"> </v>
      </c>
      <c r="AZ147" s="219" t="str">
        <f t="shared" si="110"/>
        <v xml:space="preserve"> </v>
      </c>
      <c r="BA147" s="220" t="str">
        <f t="shared" si="116"/>
        <v xml:space="preserve"> </v>
      </c>
      <c r="BB147" s="306"/>
      <c r="BC147" s="27"/>
      <c r="BE147" s="98" t="str">
        <f t="shared" si="92"/>
        <v xml:space="preserve"> </v>
      </c>
      <c r="BF147" s="98" t="str">
        <f t="shared" si="92"/>
        <v xml:space="preserve"> </v>
      </c>
      <c r="BG147" s="98" t="str">
        <f t="shared" si="92"/>
        <v xml:space="preserve"> </v>
      </c>
      <c r="BI147" s="98" t="str">
        <f t="shared" si="93"/>
        <v xml:space="preserve"> </v>
      </c>
      <c r="BJ147" s="98" t="str">
        <f t="shared" si="93"/>
        <v xml:space="preserve"> </v>
      </c>
      <c r="BK147" s="98" t="str">
        <f t="shared" si="93"/>
        <v xml:space="preserve"> </v>
      </c>
      <c r="BM147" s="22"/>
      <c r="BU147" s="28"/>
    </row>
    <row r="148" spans="1:74" s="26" customFormat="1" ht="24.95" customHeight="1" x14ac:dyDescent="0.25">
      <c r="A148" s="24"/>
      <c r="B148" s="301"/>
      <c r="C148" s="788"/>
      <c r="D148" s="789"/>
      <c r="E148" s="789"/>
      <c r="F148" s="790"/>
      <c r="G148" s="309"/>
      <c r="H148" s="309"/>
      <c r="I148" s="309"/>
      <c r="J148" s="309"/>
      <c r="K148" s="309"/>
      <c r="L148" s="309"/>
      <c r="M148" s="309"/>
      <c r="N148" s="309"/>
      <c r="O148" s="309"/>
      <c r="P148" s="309"/>
      <c r="Q148" s="309"/>
      <c r="R148" s="309"/>
      <c r="S148" s="180"/>
      <c r="T148" s="307" t="str">
        <f t="shared" si="94"/>
        <v xml:space="preserve"> </v>
      </c>
      <c r="U148" s="307" t="str">
        <f t="shared" si="95"/>
        <v xml:space="preserve"> </v>
      </c>
      <c r="V148" s="307" t="str">
        <f t="shared" si="96"/>
        <v xml:space="preserve"> </v>
      </c>
      <c r="W148" s="307" t="str">
        <f t="shared" si="97"/>
        <v xml:space="preserve"> </v>
      </c>
      <c r="X148" s="307" t="str">
        <f t="shared" si="98"/>
        <v xml:space="preserve"> </v>
      </c>
      <c r="Y148" s="307" t="str">
        <f t="shared" si="99"/>
        <v xml:space="preserve"> </v>
      </c>
      <c r="Z148" s="96" t="str">
        <f t="shared" si="100"/>
        <v xml:space="preserve"> </v>
      </c>
      <c r="AA148" s="309"/>
      <c r="AB148" s="309"/>
      <c r="AC148" s="309"/>
      <c r="AD148" s="309"/>
      <c r="AE148" s="309"/>
      <c r="AF148" s="21"/>
      <c r="AG148" s="24"/>
      <c r="AH148" s="96" t="str">
        <f t="shared" si="111"/>
        <v xml:space="preserve"> </v>
      </c>
      <c r="AI148" s="69" t="str">
        <f t="shared" si="101"/>
        <v xml:space="preserve"> </v>
      </c>
      <c r="AJ148" s="85" t="str">
        <f t="shared" si="102"/>
        <v xml:space="preserve"> </v>
      </c>
      <c r="AK148" s="70" t="str">
        <f t="shared" si="112"/>
        <v xml:space="preserve"> </v>
      </c>
      <c r="AL148" s="304"/>
      <c r="AM148" s="78" t="str">
        <f t="shared" si="103"/>
        <v xml:space="preserve"> </v>
      </c>
      <c r="AN148" s="87" t="str">
        <f t="shared" si="104"/>
        <v xml:space="preserve"> </v>
      </c>
      <c r="AO148" s="79" t="str">
        <f t="shared" si="113"/>
        <v xml:space="preserve"> </v>
      </c>
      <c r="AP148" s="305"/>
      <c r="AQ148" s="80" t="str">
        <f t="shared" si="105"/>
        <v xml:space="preserve"> </v>
      </c>
      <c r="AR148" s="88" t="str">
        <f t="shared" si="106"/>
        <v xml:space="preserve"> </v>
      </c>
      <c r="AS148" s="81" t="str">
        <f t="shared" si="114"/>
        <v xml:space="preserve"> </v>
      </c>
      <c r="AT148" s="306"/>
      <c r="AU148" s="82" t="str">
        <f t="shared" si="107"/>
        <v xml:space="preserve"> </v>
      </c>
      <c r="AV148" s="89" t="str">
        <f t="shared" si="108"/>
        <v xml:space="preserve"> </v>
      </c>
      <c r="AW148" s="83" t="str">
        <f t="shared" si="115"/>
        <v xml:space="preserve"> </v>
      </c>
      <c r="AX148" s="306"/>
      <c r="AY148" s="218" t="str">
        <f t="shared" si="109"/>
        <v xml:space="preserve"> </v>
      </c>
      <c r="AZ148" s="219" t="str">
        <f t="shared" si="110"/>
        <v xml:space="preserve"> </v>
      </c>
      <c r="BA148" s="220" t="str">
        <f t="shared" si="116"/>
        <v xml:space="preserve"> </v>
      </c>
      <c r="BB148" s="306"/>
      <c r="BC148" s="27"/>
      <c r="BE148" s="98" t="str">
        <f t="shared" si="92"/>
        <v xml:space="preserve"> </v>
      </c>
      <c r="BF148" s="98" t="str">
        <f t="shared" si="92"/>
        <v xml:space="preserve"> </v>
      </c>
      <c r="BG148" s="98" t="str">
        <f t="shared" si="92"/>
        <v xml:space="preserve"> </v>
      </c>
      <c r="BI148" s="98" t="str">
        <f t="shared" si="93"/>
        <v xml:space="preserve"> </v>
      </c>
      <c r="BJ148" s="98" t="str">
        <f t="shared" si="93"/>
        <v xml:space="preserve"> </v>
      </c>
      <c r="BK148" s="98" t="str">
        <f t="shared" si="93"/>
        <v xml:space="preserve"> </v>
      </c>
      <c r="BM148" s="22"/>
      <c r="BU148" s="28"/>
    </row>
    <row r="149" spans="1:74" s="26" customFormat="1" ht="24.95" customHeight="1" x14ac:dyDescent="0.25">
      <c r="A149" s="24"/>
      <c r="B149" s="301"/>
      <c r="C149" s="788"/>
      <c r="D149" s="789"/>
      <c r="E149" s="789"/>
      <c r="F149" s="790"/>
      <c r="G149" s="309"/>
      <c r="H149" s="309"/>
      <c r="I149" s="309"/>
      <c r="J149" s="309"/>
      <c r="K149" s="309"/>
      <c r="L149" s="309"/>
      <c r="M149" s="309"/>
      <c r="N149" s="309"/>
      <c r="O149" s="309"/>
      <c r="P149" s="309"/>
      <c r="Q149" s="309"/>
      <c r="R149" s="309"/>
      <c r="S149" s="180"/>
      <c r="T149" s="307" t="str">
        <f t="shared" si="94"/>
        <v xml:space="preserve"> </v>
      </c>
      <c r="U149" s="307" t="str">
        <f t="shared" si="95"/>
        <v xml:space="preserve"> </v>
      </c>
      <c r="V149" s="307" t="str">
        <f t="shared" si="96"/>
        <v xml:space="preserve"> </v>
      </c>
      <c r="W149" s="307" t="str">
        <f t="shared" si="97"/>
        <v xml:space="preserve"> </v>
      </c>
      <c r="X149" s="307" t="str">
        <f t="shared" si="98"/>
        <v xml:space="preserve"> </v>
      </c>
      <c r="Y149" s="307" t="str">
        <f t="shared" si="99"/>
        <v xml:space="preserve"> </v>
      </c>
      <c r="Z149" s="96" t="str">
        <f t="shared" si="100"/>
        <v xml:space="preserve"> </v>
      </c>
      <c r="AA149" s="309"/>
      <c r="AB149" s="309"/>
      <c r="AC149" s="309"/>
      <c r="AD149" s="309"/>
      <c r="AE149" s="309"/>
      <c r="AF149" s="21"/>
      <c r="AG149" s="24"/>
      <c r="AH149" s="96" t="str">
        <f t="shared" si="111"/>
        <v xml:space="preserve"> </v>
      </c>
      <c r="AI149" s="69" t="str">
        <f t="shared" si="101"/>
        <v xml:space="preserve"> </v>
      </c>
      <c r="AJ149" s="85" t="str">
        <f t="shared" si="102"/>
        <v xml:space="preserve"> </v>
      </c>
      <c r="AK149" s="70" t="str">
        <f t="shared" si="112"/>
        <v xml:space="preserve"> </v>
      </c>
      <c r="AL149" s="304"/>
      <c r="AM149" s="78" t="str">
        <f t="shared" si="103"/>
        <v xml:space="preserve"> </v>
      </c>
      <c r="AN149" s="87" t="str">
        <f t="shared" si="104"/>
        <v xml:space="preserve"> </v>
      </c>
      <c r="AO149" s="79" t="str">
        <f t="shared" si="113"/>
        <v xml:space="preserve"> </v>
      </c>
      <c r="AP149" s="305"/>
      <c r="AQ149" s="80" t="str">
        <f t="shared" si="105"/>
        <v xml:space="preserve"> </v>
      </c>
      <c r="AR149" s="88" t="str">
        <f t="shared" si="106"/>
        <v xml:space="preserve"> </v>
      </c>
      <c r="AS149" s="81" t="str">
        <f t="shared" si="114"/>
        <v xml:space="preserve"> </v>
      </c>
      <c r="AT149" s="306"/>
      <c r="AU149" s="82" t="str">
        <f t="shared" si="107"/>
        <v xml:space="preserve"> </v>
      </c>
      <c r="AV149" s="89" t="str">
        <f t="shared" si="108"/>
        <v xml:space="preserve"> </v>
      </c>
      <c r="AW149" s="83" t="str">
        <f t="shared" si="115"/>
        <v xml:space="preserve"> </v>
      </c>
      <c r="AX149" s="306"/>
      <c r="AY149" s="218" t="str">
        <f t="shared" si="109"/>
        <v xml:space="preserve"> </v>
      </c>
      <c r="AZ149" s="219" t="str">
        <f t="shared" si="110"/>
        <v xml:space="preserve"> </v>
      </c>
      <c r="BA149" s="220" t="str">
        <f t="shared" si="116"/>
        <v xml:space="preserve"> </v>
      </c>
      <c r="BB149" s="306"/>
      <c r="BC149" s="27"/>
      <c r="BE149" s="98" t="str">
        <f t="shared" si="92"/>
        <v xml:space="preserve"> </v>
      </c>
      <c r="BF149" s="98" t="str">
        <f t="shared" si="92"/>
        <v xml:space="preserve"> </v>
      </c>
      <c r="BG149" s="98" t="str">
        <f t="shared" si="92"/>
        <v xml:space="preserve"> </v>
      </c>
      <c r="BI149" s="98" t="str">
        <f t="shared" si="93"/>
        <v xml:space="preserve"> </v>
      </c>
      <c r="BJ149" s="98" t="str">
        <f t="shared" si="93"/>
        <v xml:space="preserve"> </v>
      </c>
      <c r="BK149" s="98" t="str">
        <f t="shared" si="93"/>
        <v xml:space="preserve"> </v>
      </c>
      <c r="BM149" s="22"/>
      <c r="BU149" s="28"/>
    </row>
    <row r="150" spans="1:74" s="26" customFormat="1" ht="24.95" customHeight="1" x14ac:dyDescent="0.25">
      <c r="A150" s="24"/>
      <c r="B150" s="301"/>
      <c r="C150" s="866"/>
      <c r="D150" s="866"/>
      <c r="E150" s="866"/>
      <c r="F150" s="866"/>
      <c r="G150" s="340"/>
      <c r="H150" s="340"/>
      <c r="I150" s="340"/>
      <c r="J150" s="340"/>
      <c r="K150" s="340"/>
      <c r="L150" s="340"/>
      <c r="M150" s="340"/>
      <c r="N150" s="340"/>
      <c r="O150" s="340"/>
      <c r="P150" s="340"/>
      <c r="Q150" s="340"/>
      <c r="R150" s="340"/>
      <c r="S150" s="180"/>
      <c r="T150" s="341" t="str">
        <f t="shared" si="94"/>
        <v xml:space="preserve"> </v>
      </c>
      <c r="U150" s="341" t="str">
        <f t="shared" si="95"/>
        <v xml:space="preserve"> </v>
      </c>
      <c r="V150" s="341" t="str">
        <f t="shared" si="96"/>
        <v xml:space="preserve"> </v>
      </c>
      <c r="W150" s="341" t="str">
        <f t="shared" si="97"/>
        <v xml:space="preserve"> </v>
      </c>
      <c r="X150" s="341" t="str">
        <f t="shared" si="98"/>
        <v xml:space="preserve"> </v>
      </c>
      <c r="Y150" s="341" t="str">
        <f t="shared" si="99"/>
        <v xml:space="preserve"> </v>
      </c>
      <c r="Z150" s="342" t="str">
        <f t="shared" si="100"/>
        <v xml:space="preserve"> </v>
      </c>
      <c r="AA150" s="340"/>
      <c r="AB150" s="340"/>
      <c r="AC150" s="340"/>
      <c r="AD150" s="340"/>
      <c r="AE150" s="340"/>
      <c r="AF150" s="21"/>
      <c r="AG150" s="24"/>
      <c r="AH150" s="96" t="str">
        <f t="shared" si="111"/>
        <v xml:space="preserve"> </v>
      </c>
      <c r="AI150" s="69" t="str">
        <f t="shared" si="101"/>
        <v xml:space="preserve"> </v>
      </c>
      <c r="AJ150" s="85" t="str">
        <f t="shared" si="102"/>
        <v xml:space="preserve"> </v>
      </c>
      <c r="AK150" s="70" t="str">
        <f t="shared" si="112"/>
        <v xml:space="preserve"> </v>
      </c>
      <c r="AL150" s="304"/>
      <c r="AM150" s="78" t="str">
        <f t="shared" si="103"/>
        <v xml:space="preserve"> </v>
      </c>
      <c r="AN150" s="87" t="str">
        <f t="shared" si="104"/>
        <v xml:space="preserve"> </v>
      </c>
      <c r="AO150" s="79" t="str">
        <f t="shared" si="113"/>
        <v xml:space="preserve"> </v>
      </c>
      <c r="AP150" s="305"/>
      <c r="AQ150" s="80" t="str">
        <f t="shared" si="105"/>
        <v xml:space="preserve"> </v>
      </c>
      <c r="AR150" s="88" t="str">
        <f t="shared" si="106"/>
        <v xml:space="preserve"> </v>
      </c>
      <c r="AS150" s="81" t="str">
        <f t="shared" si="114"/>
        <v xml:space="preserve"> </v>
      </c>
      <c r="AT150" s="306"/>
      <c r="AU150" s="82" t="str">
        <f t="shared" si="107"/>
        <v xml:space="preserve"> </v>
      </c>
      <c r="AV150" s="89" t="str">
        <f t="shared" si="108"/>
        <v xml:space="preserve"> </v>
      </c>
      <c r="AW150" s="83" t="str">
        <f t="shared" si="115"/>
        <v xml:space="preserve"> </v>
      </c>
      <c r="AX150" s="306"/>
      <c r="AY150" s="218" t="str">
        <f t="shared" si="109"/>
        <v xml:space="preserve"> </v>
      </c>
      <c r="AZ150" s="219" t="str">
        <f t="shared" si="110"/>
        <v xml:space="preserve"> </v>
      </c>
      <c r="BA150" s="220" t="str">
        <f t="shared" si="116"/>
        <v xml:space="preserve"> </v>
      </c>
      <c r="BB150" s="306"/>
      <c r="BC150" s="27"/>
      <c r="BE150" s="343" t="str">
        <f t="shared" si="92"/>
        <v xml:space="preserve"> </v>
      </c>
      <c r="BF150" s="343" t="str">
        <f t="shared" si="92"/>
        <v xml:space="preserve"> </v>
      </c>
      <c r="BG150" s="343" t="str">
        <f t="shared" si="92"/>
        <v xml:space="preserve"> </v>
      </c>
      <c r="BI150" s="343" t="str">
        <f t="shared" si="93"/>
        <v xml:space="preserve"> </v>
      </c>
      <c r="BJ150" s="343" t="str">
        <f t="shared" si="93"/>
        <v xml:space="preserve"> </v>
      </c>
      <c r="BK150" s="343" t="str">
        <f t="shared" si="93"/>
        <v xml:space="preserve"> </v>
      </c>
      <c r="BM150" s="22"/>
      <c r="BU150" s="28"/>
    </row>
    <row r="151" spans="1:74" s="22" customFormat="1" ht="15" customHeight="1" x14ac:dyDescent="0.25">
      <c r="A151" s="24"/>
      <c r="B151" s="867" t="s">
        <v>88</v>
      </c>
      <c r="C151" s="867"/>
      <c r="D151" s="867"/>
      <c r="E151" s="867"/>
      <c r="F151" s="867"/>
      <c r="G151" s="316">
        <f t="shared" ref="G151:R151" si="117">SUM(G13:G150)</f>
        <v>0</v>
      </c>
      <c r="H151" s="316">
        <f t="shared" si="117"/>
        <v>0</v>
      </c>
      <c r="I151" s="316">
        <f t="shared" si="117"/>
        <v>0</v>
      </c>
      <c r="J151" s="316">
        <f t="shared" si="117"/>
        <v>0</v>
      </c>
      <c r="K151" s="316">
        <f t="shared" si="117"/>
        <v>0</v>
      </c>
      <c r="L151" s="316">
        <f t="shared" si="117"/>
        <v>0</v>
      </c>
      <c r="M151" s="316">
        <f t="shared" si="117"/>
        <v>0</v>
      </c>
      <c r="N151" s="316">
        <f>SUM(N13:N150)</f>
        <v>0</v>
      </c>
      <c r="O151" s="316">
        <f t="shared" si="117"/>
        <v>0</v>
      </c>
      <c r="P151" s="316">
        <f t="shared" si="117"/>
        <v>0</v>
      </c>
      <c r="Q151" s="316">
        <f t="shared" si="117"/>
        <v>0</v>
      </c>
      <c r="R151" s="316">
        <f t="shared" si="117"/>
        <v>0</v>
      </c>
      <c r="S151" s="317"/>
      <c r="T151" s="319">
        <f t="shared" ref="T151:AE151" si="118">SUM(T13:T150)</f>
        <v>0</v>
      </c>
      <c r="U151" s="319">
        <f t="shared" si="118"/>
        <v>0</v>
      </c>
      <c r="V151" s="319">
        <f t="shared" si="118"/>
        <v>0</v>
      </c>
      <c r="W151" s="319">
        <f>SUM(W13:W150)</f>
        <v>0</v>
      </c>
      <c r="X151" s="319">
        <f>SUM(X13:X150)</f>
        <v>0</v>
      </c>
      <c r="Y151" s="319">
        <f>SUM(Y13:Y150)</f>
        <v>0</v>
      </c>
      <c r="Z151" s="344">
        <f t="shared" si="118"/>
        <v>0</v>
      </c>
      <c r="AA151" s="316">
        <f>SUM(AA13:AA150)</f>
        <v>0</v>
      </c>
      <c r="AB151" s="316">
        <f t="shared" si="118"/>
        <v>0</v>
      </c>
      <c r="AC151" s="316">
        <f t="shared" si="118"/>
        <v>0</v>
      </c>
      <c r="AD151" s="316">
        <f t="shared" ref="AD151" si="119">SUM(AD13:AD150)</f>
        <v>0</v>
      </c>
      <c r="AE151" s="316">
        <f t="shared" si="118"/>
        <v>0</v>
      </c>
      <c r="AF151" s="21"/>
      <c r="AG151" s="24"/>
      <c r="AX151" s="303"/>
      <c r="BB151" s="303"/>
      <c r="BC151" s="21"/>
      <c r="BE151" s="22">
        <f>SUM(BE13:BE150)</f>
        <v>0</v>
      </c>
      <c r="BF151" s="22">
        <f>SUM(BF13:BF150)</f>
        <v>0</v>
      </c>
      <c r="BG151" s="22">
        <f>SUM(BG13:BG150)</f>
        <v>0</v>
      </c>
      <c r="BI151" s="22">
        <f>SUM(BI13:BI150)</f>
        <v>0</v>
      </c>
      <c r="BJ151" s="22">
        <f>SUM(BJ13:BJ150)</f>
        <v>0</v>
      </c>
      <c r="BK151" s="22">
        <f>SUM(BK13:BK150)</f>
        <v>0</v>
      </c>
      <c r="BM151" s="25"/>
      <c r="BO151" s="26"/>
      <c r="BP151" s="26"/>
      <c r="BQ151" s="26"/>
      <c r="BR151" s="26"/>
      <c r="BS151" s="26"/>
      <c r="BT151" s="26"/>
      <c r="BU151" s="28"/>
      <c r="BV151" s="26"/>
    </row>
    <row r="152" spans="1:74" s="22" customFormat="1" ht="10.5" customHeight="1" x14ac:dyDescent="0.25">
      <c r="A152" s="24"/>
      <c r="AF152" s="21"/>
      <c r="AG152" s="24"/>
      <c r="AX152" s="303"/>
      <c r="BB152" s="303"/>
      <c r="BC152" s="21"/>
      <c r="BO152" s="851"/>
      <c r="BP152" s="851"/>
      <c r="BQ152" s="201"/>
      <c r="BR152" s="201"/>
      <c r="BS152" s="201"/>
      <c r="BT152" s="201"/>
      <c r="BU152" s="28"/>
    </row>
    <row r="153" spans="1:74" s="22" customFormat="1" ht="25.5" customHeight="1" x14ac:dyDescent="0.25">
      <c r="A153" s="24"/>
      <c r="N153" s="23"/>
      <c r="P153" s="860" t="s">
        <v>97</v>
      </c>
      <c r="Q153" s="860"/>
      <c r="R153" s="860"/>
      <c r="U153" s="860" t="s">
        <v>75</v>
      </c>
      <c r="V153" s="860"/>
      <c r="W153" s="860"/>
      <c r="AF153" s="21"/>
      <c r="AG153" s="24"/>
      <c r="AI153" s="860" t="s">
        <v>385</v>
      </c>
      <c r="AJ153" s="860"/>
      <c r="AK153" s="860"/>
      <c r="AL153" s="860"/>
      <c r="AM153" s="860"/>
      <c r="AN153" s="860"/>
      <c r="AO153" s="860"/>
      <c r="AP153" s="860"/>
      <c r="AQ153" s="860" t="s">
        <v>211</v>
      </c>
      <c r="AR153" s="860"/>
      <c r="AS153" s="860"/>
      <c r="AT153" s="424" t="s">
        <v>212</v>
      </c>
      <c r="AX153" s="303"/>
      <c r="BB153" s="303"/>
      <c r="BC153" s="21"/>
      <c r="BE153" s="832" t="s">
        <v>106</v>
      </c>
      <c r="BF153" s="832"/>
      <c r="BG153" s="832"/>
      <c r="BH153" s="5"/>
      <c r="BI153" s="5"/>
      <c r="BJ153" s="5"/>
      <c r="BK153" s="5"/>
      <c r="BL153" s="5"/>
    </row>
    <row r="154" spans="1:74" ht="17.25" customHeight="1" x14ac:dyDescent="0.2">
      <c r="A154" s="20"/>
      <c r="B154" s="885" t="s">
        <v>626</v>
      </c>
      <c r="C154" s="885"/>
      <c r="D154" s="885"/>
      <c r="E154" s="885"/>
      <c r="F154" s="885"/>
      <c r="G154" s="885"/>
      <c r="H154" s="885"/>
      <c r="I154" s="885"/>
      <c r="J154" s="885"/>
      <c r="K154" s="885"/>
      <c r="L154" s="885"/>
      <c r="M154" s="885"/>
      <c r="N154" s="63"/>
      <c r="P154" s="799">
        <f>SUM(G151:R151)</f>
        <v>0</v>
      </c>
      <c r="Q154" s="799"/>
      <c r="R154" s="799"/>
      <c r="U154" s="799">
        <f>SUM(T151:AE151)</f>
        <v>0</v>
      </c>
      <c r="V154" s="799"/>
      <c r="W154" s="799"/>
      <c r="X154" s="22"/>
      <c r="Y154" s="22"/>
      <c r="AF154" s="19"/>
      <c r="AG154" s="20"/>
      <c r="AI154" s="885" t="s">
        <v>19</v>
      </c>
      <c r="AJ154" s="885"/>
      <c r="AK154" s="885"/>
      <c r="AL154" s="885"/>
      <c r="AM154" s="885"/>
      <c r="AN154" s="885"/>
      <c r="AO154" s="885"/>
      <c r="AP154" s="22"/>
      <c r="AQ154" s="856">
        <f>+$BQ$18</f>
        <v>0</v>
      </c>
      <c r="AR154" s="857"/>
      <c r="AS154" s="858"/>
      <c r="AT154" s="316">
        <f>+$BQ$19</f>
        <v>0</v>
      </c>
      <c r="BC154" s="19"/>
      <c r="BE154" s="6" t="s">
        <v>107</v>
      </c>
      <c r="BF154" s="76" t="s">
        <v>107</v>
      </c>
      <c r="BL154" s="5"/>
      <c r="BO154" s="22"/>
      <c r="BP154" s="22"/>
      <c r="BQ154" s="22"/>
      <c r="BR154" s="22"/>
      <c r="BS154" s="22"/>
      <c r="BT154" s="22"/>
      <c r="BU154" s="22"/>
      <c r="BV154" s="22"/>
    </row>
    <row r="155" spans="1:74" ht="17.25" customHeight="1" x14ac:dyDescent="0.2">
      <c r="A155" s="20"/>
      <c r="B155" s="885" t="s">
        <v>350</v>
      </c>
      <c r="C155" s="885"/>
      <c r="D155" s="885"/>
      <c r="E155" s="885"/>
      <c r="F155" s="885"/>
      <c r="G155" s="885"/>
      <c r="H155" s="885"/>
      <c r="I155" s="885"/>
      <c r="J155" s="885"/>
      <c r="K155" s="885"/>
      <c r="L155" s="885"/>
      <c r="M155" s="885"/>
      <c r="N155" s="179"/>
      <c r="P155" s="920">
        <v>0</v>
      </c>
      <c r="Q155" s="920"/>
      <c r="R155" s="920"/>
      <c r="U155" s="916">
        <f>P155</f>
        <v>0</v>
      </c>
      <c r="V155" s="916"/>
      <c r="W155" s="916"/>
      <c r="X155" s="22"/>
      <c r="Y155" s="860" t="s">
        <v>378</v>
      </c>
      <c r="Z155" s="860"/>
      <c r="AA155" s="860"/>
      <c r="AB155" s="860"/>
      <c r="AF155" s="19"/>
      <c r="AG155" s="20"/>
      <c r="AI155" s="885" t="s">
        <v>174</v>
      </c>
      <c r="AJ155" s="885"/>
      <c r="AK155" s="885"/>
      <c r="AL155" s="885"/>
      <c r="AM155" s="885"/>
      <c r="AN155" s="885"/>
      <c r="AO155" s="885"/>
      <c r="AP155" s="22"/>
      <c r="AQ155" s="856">
        <f>+$BR$18</f>
        <v>0</v>
      </c>
      <c r="AR155" s="857"/>
      <c r="AS155" s="858"/>
      <c r="AT155" s="316">
        <f>+$BR$19</f>
        <v>0</v>
      </c>
      <c r="AX155" s="860" t="s">
        <v>355</v>
      </c>
      <c r="AY155" s="860"/>
      <c r="BC155" s="19"/>
      <c r="BE155" s="6" t="s">
        <v>108</v>
      </c>
      <c r="BF155" s="76" t="s">
        <v>108</v>
      </c>
      <c r="BL155" s="5"/>
    </row>
    <row r="156" spans="1:74" ht="17.25" customHeight="1" x14ac:dyDescent="0.2">
      <c r="A156" s="20"/>
      <c r="B156" s="885" t="s">
        <v>120</v>
      </c>
      <c r="C156" s="885"/>
      <c r="D156" s="885"/>
      <c r="E156" s="885"/>
      <c r="F156" s="885"/>
      <c r="G156" s="885"/>
      <c r="H156" s="885"/>
      <c r="I156" s="885"/>
      <c r="J156" s="885"/>
      <c r="K156" s="885"/>
      <c r="L156" s="885"/>
      <c r="M156" s="885"/>
      <c r="N156" s="179"/>
      <c r="P156" s="920">
        <v>0</v>
      </c>
      <c r="Q156" s="920"/>
      <c r="R156" s="920"/>
      <c r="U156" s="916">
        <f>P156</f>
        <v>0</v>
      </c>
      <c r="V156" s="916"/>
      <c r="W156" s="916"/>
      <c r="X156" s="22"/>
      <c r="Y156" s="860"/>
      <c r="Z156" s="860"/>
      <c r="AA156" s="860"/>
      <c r="AB156" s="860"/>
      <c r="AF156" s="19"/>
      <c r="AG156" s="20"/>
      <c r="AI156" s="885" t="s">
        <v>221</v>
      </c>
      <c r="AJ156" s="885"/>
      <c r="AK156" s="885"/>
      <c r="AL156" s="885"/>
      <c r="AM156" s="885"/>
      <c r="AN156" s="885"/>
      <c r="AO156" s="885"/>
      <c r="AP156" s="22"/>
      <c r="AQ156" s="856">
        <f>+$BS$18</f>
        <v>0</v>
      </c>
      <c r="AR156" s="857"/>
      <c r="AS156" s="858"/>
      <c r="AT156" s="316">
        <f>+$BS$19</f>
        <v>0</v>
      </c>
      <c r="AX156" s="860"/>
      <c r="AY156" s="860"/>
      <c r="BC156" s="19"/>
      <c r="BE156" s="6"/>
      <c r="BF156" s="76"/>
      <c r="BL156" s="5"/>
    </row>
    <row r="157" spans="1:74" ht="15.75" customHeight="1" x14ac:dyDescent="0.2">
      <c r="A157" s="20"/>
      <c r="B157" s="885" t="s">
        <v>227</v>
      </c>
      <c r="C157" s="885"/>
      <c r="D157" s="885"/>
      <c r="E157" s="885"/>
      <c r="F157" s="885"/>
      <c r="G157" s="885"/>
      <c r="H157" s="885"/>
      <c r="I157" s="885"/>
      <c r="J157" s="885"/>
      <c r="K157" s="885"/>
      <c r="L157" s="885"/>
      <c r="M157" s="885"/>
      <c r="P157" s="920">
        <v>0</v>
      </c>
      <c r="Q157" s="920"/>
      <c r="R157" s="920"/>
      <c r="U157" s="916">
        <f>P157</f>
        <v>0</v>
      </c>
      <c r="V157" s="916"/>
      <c r="W157" s="916"/>
      <c r="X157" s="22"/>
      <c r="Y157" s="860"/>
      <c r="Z157" s="860"/>
      <c r="AA157" s="860"/>
      <c r="AB157" s="860"/>
      <c r="AF157" s="19"/>
      <c r="AG157" s="20"/>
      <c r="AI157" s="885" t="s">
        <v>222</v>
      </c>
      <c r="AJ157" s="885"/>
      <c r="AK157" s="885"/>
      <c r="AL157" s="885"/>
      <c r="AM157" s="885"/>
      <c r="AN157" s="885"/>
      <c r="AO157" s="885"/>
      <c r="AP157" s="22"/>
      <c r="AQ157" s="888">
        <f>+$BT$18</f>
        <v>0</v>
      </c>
      <c r="AR157" s="888"/>
      <c r="AS157" s="888"/>
      <c r="AT157" s="322">
        <f>+$BT$19</f>
        <v>0</v>
      </c>
      <c r="AX157" s="860"/>
      <c r="AY157" s="860"/>
      <c r="BC157" s="19"/>
      <c r="BE157" s="6" t="s">
        <v>109</v>
      </c>
      <c r="BF157" s="76" t="s">
        <v>109</v>
      </c>
      <c r="BL157" s="5"/>
    </row>
    <row r="158" spans="1:74" ht="15.75" customHeight="1" x14ac:dyDescent="0.15">
      <c r="A158" s="20"/>
      <c r="B158" s="345"/>
      <c r="C158" s="345"/>
      <c r="D158" s="345"/>
      <c r="E158" s="345"/>
      <c r="F158" s="345"/>
      <c r="G158" s="345"/>
      <c r="H158" s="345"/>
      <c r="I158" s="345"/>
      <c r="J158" s="345"/>
      <c r="K158" s="345"/>
      <c r="L158" s="345"/>
      <c r="M158" s="345"/>
      <c r="P158" s="15"/>
      <c r="Q158" s="15"/>
      <c r="AF158" s="19"/>
      <c r="AG158" s="20"/>
      <c r="AI158" s="885" t="s">
        <v>238</v>
      </c>
      <c r="AJ158" s="885"/>
      <c r="AK158" s="885"/>
      <c r="AL158" s="885"/>
      <c r="AM158" s="885"/>
      <c r="AN158" s="885"/>
      <c r="AO158" s="885"/>
      <c r="AP158" s="22"/>
      <c r="AQ158" s="888">
        <f>+BU18</f>
        <v>0</v>
      </c>
      <c r="AR158" s="888"/>
      <c r="AS158" s="888"/>
      <c r="AT158" s="322">
        <f>+BU19</f>
        <v>0</v>
      </c>
      <c r="BC158" s="19"/>
    </row>
    <row r="159" spans="1:74" s="176" customFormat="1" ht="15.75" customHeight="1" x14ac:dyDescent="0.25">
      <c r="A159" s="172"/>
      <c r="B159" s="885" t="s">
        <v>87</v>
      </c>
      <c r="C159" s="885"/>
      <c r="D159" s="885"/>
      <c r="E159" s="885"/>
      <c r="F159" s="885"/>
      <c r="G159" s="885"/>
      <c r="H159" s="885"/>
      <c r="I159" s="885"/>
      <c r="J159" s="885"/>
      <c r="K159" s="885"/>
      <c r="L159" s="885"/>
      <c r="M159" s="885"/>
      <c r="N159" s="64"/>
      <c r="P159" s="887">
        <f>SUM(P154:R157)</f>
        <v>0</v>
      </c>
      <c r="Q159" s="887"/>
      <c r="R159" s="887"/>
      <c r="S159" s="173"/>
      <c r="T159" s="173"/>
      <c r="U159" s="887">
        <f>SUM(U154:W157)</f>
        <v>0</v>
      </c>
      <c r="V159" s="887"/>
      <c r="W159" s="887"/>
      <c r="X159" s="5"/>
      <c r="Y159" s="887">
        <f>+U159-P159</f>
        <v>0</v>
      </c>
      <c r="Z159" s="887"/>
      <c r="AA159" s="887"/>
      <c r="AB159" s="887"/>
      <c r="AD159" s="22"/>
      <c r="AE159" s="339"/>
      <c r="AF159" s="21"/>
      <c r="AG159" s="18"/>
      <c r="AI159" s="15"/>
      <c r="AJ159" s="15"/>
      <c r="AK159" s="15"/>
      <c r="AL159" s="15"/>
      <c r="AM159" s="22"/>
      <c r="AN159" s="22"/>
      <c r="AO159" s="22"/>
      <c r="AP159" s="22"/>
      <c r="AQ159" s="889">
        <f>SUM(AQ154:AS158)</f>
        <v>0</v>
      </c>
      <c r="AR159" s="889"/>
      <c r="AS159" s="889"/>
      <c r="AT159" s="355">
        <f>SUM(AT154:AT158)</f>
        <v>0</v>
      </c>
      <c r="AU159" s="15"/>
      <c r="AV159" s="15"/>
      <c r="AW159" s="15"/>
      <c r="AX159" s="886">
        <f>+AQ159-AT159</f>
        <v>0</v>
      </c>
      <c r="AY159" s="886"/>
      <c r="BC159" s="358"/>
      <c r="BO159" s="5"/>
      <c r="BP159" s="5"/>
      <c r="BQ159" s="5"/>
      <c r="BR159" s="5"/>
      <c r="BS159" s="5"/>
      <c r="BT159" s="5"/>
      <c r="BU159" s="5"/>
      <c r="BV159" s="5"/>
    </row>
    <row r="160" spans="1:74" s="176" customFormat="1" ht="6.75" customHeight="1" x14ac:dyDescent="0.25">
      <c r="A160" s="172"/>
      <c r="B160" s="345"/>
      <c r="C160" s="345"/>
      <c r="D160" s="345"/>
      <c r="E160" s="345"/>
      <c r="F160" s="345"/>
      <c r="G160" s="345"/>
      <c r="H160" s="345"/>
      <c r="I160" s="345"/>
      <c r="J160" s="345"/>
      <c r="K160" s="345"/>
      <c r="L160" s="345"/>
      <c r="M160" s="345"/>
      <c r="N160" s="64"/>
      <c r="AD160" s="22"/>
      <c r="AE160" s="339"/>
      <c r="AF160" s="21"/>
      <c r="AG160" s="18"/>
      <c r="AM160" s="22"/>
      <c r="AN160" s="22"/>
      <c r="AO160" s="22"/>
      <c r="AP160" s="22"/>
      <c r="BC160" s="358"/>
      <c r="BO160" s="5"/>
      <c r="BP160" s="5"/>
      <c r="BQ160" s="5"/>
      <c r="BR160" s="5"/>
      <c r="BS160" s="5"/>
      <c r="BT160" s="5"/>
      <c r="BU160" s="5"/>
      <c r="BV160" s="5"/>
    </row>
    <row r="161" spans="1:74" s="176" customFormat="1" ht="15.75" customHeight="1" x14ac:dyDescent="0.25">
      <c r="A161" s="172"/>
      <c r="B161" s="794" t="s">
        <v>624</v>
      </c>
      <c r="C161" s="794"/>
      <c r="D161" s="794"/>
      <c r="E161" s="794"/>
      <c r="F161" s="794"/>
      <c r="G161" s="794"/>
      <c r="H161" s="794"/>
      <c r="I161" s="794"/>
      <c r="J161" s="794"/>
      <c r="K161" s="794"/>
      <c r="L161" s="794"/>
      <c r="M161" s="794"/>
      <c r="N161" s="794"/>
      <c r="O161" s="794"/>
      <c r="P161" s="794"/>
      <c r="Q161" s="794"/>
      <c r="R161" s="794"/>
      <c r="S161" s="794"/>
      <c r="T161" s="794"/>
      <c r="U161" s="794"/>
      <c r="V161" s="794"/>
      <c r="W161" s="794"/>
      <c r="X161" s="794"/>
      <c r="Y161" s="794"/>
      <c r="Z161" s="794"/>
      <c r="AA161" s="794"/>
      <c r="AB161" s="794"/>
      <c r="AC161" s="794"/>
      <c r="AD161" s="794"/>
      <c r="AE161" s="794"/>
      <c r="AF161" s="21"/>
      <c r="AG161" s="18"/>
      <c r="AM161" s="22"/>
      <c r="AN161" s="22"/>
      <c r="AO161" s="22"/>
      <c r="AP161" s="22"/>
      <c r="BC161" s="358"/>
      <c r="BO161" s="5"/>
      <c r="BP161" s="5"/>
      <c r="BQ161" s="5"/>
      <c r="BR161" s="5"/>
      <c r="BS161" s="5"/>
      <c r="BT161" s="5"/>
      <c r="BU161" s="5"/>
      <c r="BV161" s="5"/>
    </row>
    <row r="162" spans="1:74" s="176" customFormat="1" ht="6" customHeight="1" x14ac:dyDescent="0.25">
      <c r="A162" s="172"/>
      <c r="B162" s="173"/>
      <c r="C162" s="173"/>
      <c r="D162" s="174"/>
      <c r="E162" s="173"/>
      <c r="F162" s="173"/>
      <c r="G162" s="175"/>
      <c r="H162" s="173"/>
      <c r="I162" s="174"/>
      <c r="L162" s="173"/>
      <c r="N162" s="174"/>
      <c r="O162" s="173"/>
      <c r="P162" s="173"/>
      <c r="Q162" s="173"/>
      <c r="R162" s="173"/>
      <c r="S162" s="173"/>
      <c r="T162" s="173"/>
      <c r="U162" s="177"/>
      <c r="V162" s="177"/>
      <c r="W162" s="178"/>
      <c r="X162" s="15"/>
      <c r="Y162" s="15"/>
      <c r="Z162" s="22"/>
      <c r="AA162" s="22"/>
      <c r="AB162" s="22"/>
      <c r="AC162" s="22"/>
      <c r="AD162" s="22"/>
      <c r="AE162" s="339"/>
      <c r="AF162" s="21"/>
      <c r="AG162" s="18"/>
      <c r="AM162" s="22"/>
      <c r="AN162" s="22"/>
      <c r="AO162" s="22"/>
      <c r="AP162" s="22"/>
      <c r="BC162" s="358"/>
    </row>
    <row r="163" spans="1:74" s="176" customFormat="1" ht="19.5" customHeight="1" x14ac:dyDescent="0.25">
      <c r="A163" s="172"/>
      <c r="B163" s="173"/>
      <c r="C163" s="173"/>
      <c r="D163" s="174"/>
      <c r="E163" s="173"/>
      <c r="F163" s="173"/>
      <c r="G163" s="175"/>
      <c r="H163" s="795" t="s">
        <v>351</v>
      </c>
      <c r="I163" s="795"/>
      <c r="J163" s="795"/>
      <c r="K163" s="795"/>
      <c r="L163" s="795"/>
      <c r="M163" s="795"/>
      <c r="N163" s="795"/>
      <c r="O163" s="795"/>
      <c r="P163" s="795"/>
      <c r="Q163" s="795"/>
      <c r="R163" s="795"/>
      <c r="S163" s="795"/>
      <c r="T163" s="795"/>
      <c r="U163" s="795"/>
      <c r="V163" s="795"/>
      <c r="W163" s="795"/>
      <c r="X163" s="15"/>
      <c r="Y163" s="15"/>
      <c r="Z163" s="22"/>
      <c r="AA163" s="22"/>
      <c r="AB163" s="22"/>
      <c r="AC163" s="22"/>
      <c r="AD163" s="22"/>
      <c r="AE163" s="339"/>
      <c r="AF163" s="21"/>
      <c r="AG163" s="18"/>
      <c r="AH163" s="15"/>
      <c r="AI163" s="15"/>
      <c r="AJ163" s="15"/>
      <c r="AK163" s="15"/>
      <c r="AL163" s="15"/>
      <c r="BC163" s="358"/>
    </row>
    <row r="164" spans="1:74" s="176" customFormat="1" ht="6.75" customHeight="1" x14ac:dyDescent="0.25">
      <c r="A164" s="172"/>
      <c r="B164" s="173"/>
      <c r="C164" s="173"/>
      <c r="D164" s="174"/>
      <c r="E164" s="173"/>
      <c r="F164" s="173"/>
      <c r="G164" s="175"/>
      <c r="H164" s="173"/>
      <c r="I164" s="174"/>
      <c r="K164" s="173"/>
      <c r="L164" s="173"/>
      <c r="M164" s="175"/>
      <c r="N164" s="173"/>
      <c r="R164" s="174"/>
      <c r="S164" s="173"/>
      <c r="T164" s="173"/>
      <c r="U164" s="177"/>
      <c r="V164" s="177"/>
      <c r="W164" s="178"/>
      <c r="X164" s="15"/>
      <c r="Y164" s="15"/>
      <c r="Z164" s="22"/>
      <c r="AA164" s="22"/>
      <c r="AB164" s="22"/>
      <c r="AC164" s="22"/>
      <c r="AD164" s="22"/>
      <c r="AE164" s="339"/>
      <c r="AF164" s="21"/>
      <c r="AG164" s="18"/>
      <c r="AH164" s="15"/>
      <c r="AI164" s="15"/>
      <c r="AJ164" s="15"/>
      <c r="AK164" s="15"/>
      <c r="AL164" s="15"/>
      <c r="AM164" s="15"/>
      <c r="AN164" s="15"/>
      <c r="AO164" s="15"/>
      <c r="AP164" s="15"/>
      <c r="BC164" s="358"/>
    </row>
    <row r="165" spans="1:74" s="176" customFormat="1" ht="16.5" customHeight="1" x14ac:dyDescent="0.25">
      <c r="A165" s="172"/>
      <c r="B165" s="173"/>
      <c r="C165" s="173"/>
      <c r="D165" s="174"/>
      <c r="E165" s="173"/>
      <c r="F165" s="173"/>
      <c r="G165" s="175"/>
      <c r="H165" s="796" t="s">
        <v>196</v>
      </c>
      <c r="I165" s="796"/>
      <c r="J165" s="796"/>
      <c r="K165" s="796"/>
      <c r="L165" s="796"/>
      <c r="M165" s="796"/>
      <c r="N165" s="796"/>
      <c r="O165" s="796"/>
      <c r="P165" s="796"/>
      <c r="Q165" s="796"/>
      <c r="R165" s="796"/>
      <c r="S165" s="796"/>
      <c r="T165" s="796"/>
      <c r="U165" s="796"/>
      <c r="V165" s="796"/>
      <c r="W165" s="796"/>
      <c r="X165" s="15"/>
      <c r="Y165" s="15"/>
      <c r="Z165" s="22"/>
      <c r="AA165" s="22"/>
      <c r="AB165" s="22"/>
      <c r="AC165" s="22"/>
      <c r="AD165" s="22"/>
      <c r="AE165" s="339"/>
      <c r="AF165" s="21"/>
      <c r="AG165" s="18"/>
      <c r="AH165" s="15"/>
      <c r="AI165" s="15"/>
      <c r="AJ165" s="15"/>
      <c r="AK165" s="15"/>
      <c r="AL165" s="15"/>
      <c r="AM165" s="15"/>
      <c r="AN165" s="15"/>
      <c r="AO165" s="15"/>
      <c r="AP165" s="15"/>
      <c r="BC165" s="358"/>
    </row>
    <row r="166" spans="1:74" s="176" customFormat="1" ht="22.5" customHeight="1" x14ac:dyDescent="0.25">
      <c r="A166" s="172"/>
      <c r="B166" s="173"/>
      <c r="C166" s="346"/>
      <c r="D166" s="346"/>
      <c r="E166" s="346"/>
      <c r="F166" s="346"/>
      <c r="G166" s="346"/>
      <c r="H166" s="797" t="s">
        <v>625</v>
      </c>
      <c r="I166" s="797"/>
      <c r="J166" s="797"/>
      <c r="K166" s="797"/>
      <c r="L166" s="797"/>
      <c r="M166" s="797"/>
      <c r="N166" s="797"/>
      <c r="O166" s="797"/>
      <c r="P166" s="797"/>
      <c r="Q166" s="797"/>
      <c r="R166" s="797"/>
      <c r="S166" s="797"/>
      <c r="T166" s="798"/>
      <c r="U166" s="798"/>
      <c r="V166" s="798"/>
      <c r="W166" s="178"/>
      <c r="X166" s="15"/>
      <c r="Y166" s="15"/>
      <c r="Z166" s="22"/>
      <c r="AA166" s="22"/>
      <c r="AB166" s="22"/>
      <c r="AC166" s="22"/>
      <c r="AD166" s="22"/>
      <c r="AE166" s="339"/>
      <c r="AF166" s="21"/>
      <c r="AG166" s="18"/>
      <c r="AH166" s="15"/>
      <c r="AI166" s="15"/>
      <c r="AJ166" s="15"/>
      <c r="BC166" s="358"/>
    </row>
    <row r="167" spans="1:74" s="176" customFormat="1" ht="22.5" customHeight="1" x14ac:dyDescent="0.25">
      <c r="A167" s="172"/>
      <c r="B167" s="173"/>
      <c r="C167" s="348"/>
      <c r="D167" s="348"/>
      <c r="E167" s="348"/>
      <c r="F167" s="348"/>
      <c r="G167" s="348"/>
      <c r="H167" s="797" t="s">
        <v>197</v>
      </c>
      <c r="I167" s="797"/>
      <c r="J167" s="797"/>
      <c r="K167" s="797"/>
      <c r="L167" s="797"/>
      <c r="M167" s="797"/>
      <c r="N167" s="797"/>
      <c r="O167" s="797"/>
      <c r="P167" s="797"/>
      <c r="Q167" s="797"/>
      <c r="R167" s="797"/>
      <c r="S167" s="797"/>
      <c r="T167" s="798"/>
      <c r="U167" s="798"/>
      <c r="V167" s="798"/>
      <c r="W167" s="178"/>
      <c r="X167" s="15"/>
      <c r="Y167" s="15"/>
      <c r="Z167" s="22"/>
      <c r="AA167" s="22"/>
      <c r="AB167" s="22"/>
      <c r="AC167" s="22"/>
      <c r="AD167" s="22"/>
      <c r="AE167" s="339"/>
      <c r="AF167" s="21"/>
      <c r="AG167" s="18"/>
      <c r="AH167" s="15"/>
      <c r="AI167" s="15"/>
      <c r="AJ167" s="15"/>
      <c r="BC167" s="358"/>
    </row>
    <row r="168" spans="1:74" s="176" customFormat="1" ht="22.5" customHeight="1" x14ac:dyDescent="0.25">
      <c r="A168" s="172"/>
      <c r="B168" s="173"/>
      <c r="C168" s="348"/>
      <c r="D168" s="348"/>
      <c r="E168" s="348"/>
      <c r="F168" s="348"/>
      <c r="G168" s="348"/>
      <c r="H168" s="797" t="s">
        <v>198</v>
      </c>
      <c r="I168" s="797"/>
      <c r="J168" s="797"/>
      <c r="K168" s="797"/>
      <c r="L168" s="797"/>
      <c r="M168" s="797"/>
      <c r="N168" s="797"/>
      <c r="O168" s="797"/>
      <c r="P168" s="797"/>
      <c r="Q168" s="797"/>
      <c r="R168" s="797"/>
      <c r="S168" s="797"/>
      <c r="T168" s="798"/>
      <c r="U168" s="798"/>
      <c r="V168" s="798"/>
      <c r="W168" s="178"/>
      <c r="X168" s="15"/>
      <c r="Y168" s="15"/>
      <c r="Z168" s="22"/>
      <c r="AA168" s="22"/>
      <c r="AB168" s="22"/>
      <c r="AC168" s="22"/>
      <c r="AD168" s="22"/>
      <c r="AE168" s="339"/>
      <c r="AF168" s="21"/>
      <c r="AG168" s="18"/>
      <c r="AH168" s="15"/>
      <c r="AI168" s="15"/>
      <c r="AJ168" s="15"/>
      <c r="BC168" s="358"/>
    </row>
    <row r="169" spans="1:74" s="176" customFormat="1" ht="22.5" customHeight="1" x14ac:dyDescent="0.25">
      <c r="A169" s="172"/>
      <c r="B169" s="173"/>
      <c r="C169" s="348"/>
      <c r="D169" s="348"/>
      <c r="E169" s="348"/>
      <c r="F169" s="348"/>
      <c r="G169" s="348"/>
      <c r="H169" s="797" t="s">
        <v>199</v>
      </c>
      <c r="I169" s="797"/>
      <c r="J169" s="797"/>
      <c r="K169" s="797"/>
      <c r="L169" s="797"/>
      <c r="M169" s="797"/>
      <c r="N169" s="797"/>
      <c r="O169" s="797"/>
      <c r="P169" s="797"/>
      <c r="Q169" s="797"/>
      <c r="R169" s="797"/>
      <c r="S169" s="797"/>
      <c r="T169" s="798"/>
      <c r="U169" s="798"/>
      <c r="V169" s="798"/>
      <c r="W169" s="178"/>
      <c r="X169" s="15"/>
      <c r="Y169" s="15"/>
      <c r="Z169" s="22"/>
      <c r="AA169" s="22"/>
      <c r="AB169" s="22"/>
      <c r="AC169" s="22"/>
      <c r="AD169" s="22"/>
      <c r="AE169" s="339"/>
      <c r="AF169" s="21"/>
      <c r="AG169" s="18"/>
      <c r="AH169" s="15"/>
      <c r="AI169" s="15"/>
      <c r="AJ169" s="15"/>
      <c r="BC169" s="358"/>
    </row>
    <row r="170" spans="1:74" s="176" customFormat="1" ht="22.5" customHeight="1" x14ac:dyDescent="0.25">
      <c r="A170" s="172"/>
      <c r="B170" s="173"/>
      <c r="C170" s="348"/>
      <c r="D170" s="348"/>
      <c r="E170" s="348"/>
      <c r="F170" s="348"/>
      <c r="G170" s="348"/>
      <c r="H170" s="797" t="s">
        <v>206</v>
      </c>
      <c r="I170" s="797"/>
      <c r="J170" s="797"/>
      <c r="K170" s="797"/>
      <c r="L170" s="797"/>
      <c r="M170" s="797"/>
      <c r="N170" s="797"/>
      <c r="O170" s="797"/>
      <c r="P170" s="797"/>
      <c r="Q170" s="797"/>
      <c r="R170" s="797"/>
      <c r="S170" s="797"/>
      <c r="T170" s="798"/>
      <c r="U170" s="798"/>
      <c r="V170" s="798"/>
      <c r="W170" s="178"/>
      <c r="X170" s="15"/>
      <c r="Y170" s="15"/>
      <c r="Z170" s="22"/>
      <c r="AA170" s="22"/>
      <c r="AB170" s="22"/>
      <c r="AC170" s="22"/>
      <c r="AD170" s="22"/>
      <c r="AE170" s="339"/>
      <c r="AF170" s="21"/>
      <c r="AG170" s="18"/>
      <c r="AH170" s="15"/>
      <c r="AI170" s="15"/>
      <c r="AJ170" s="15"/>
      <c r="BC170" s="358"/>
    </row>
    <row r="171" spans="1:74" s="176" customFormat="1" ht="22.5" customHeight="1" x14ac:dyDescent="0.25">
      <c r="A171" s="172"/>
      <c r="B171" s="173"/>
      <c r="C171" s="348"/>
      <c r="D171" s="348"/>
      <c r="E171" s="348"/>
      <c r="F171" s="348"/>
      <c r="G171" s="348"/>
      <c r="H171" s="797" t="s">
        <v>352</v>
      </c>
      <c r="I171" s="797"/>
      <c r="J171" s="797"/>
      <c r="K171" s="797"/>
      <c r="L171" s="797"/>
      <c r="M171" s="797"/>
      <c r="N171" s="797"/>
      <c r="O171" s="797"/>
      <c r="P171" s="797"/>
      <c r="Q171" s="797"/>
      <c r="R171" s="797"/>
      <c r="S171" s="797"/>
      <c r="T171" s="798"/>
      <c r="U171" s="798"/>
      <c r="V171" s="798"/>
      <c r="W171" s="178"/>
      <c r="X171" s="15"/>
      <c r="Y171" s="15"/>
      <c r="Z171" s="22"/>
      <c r="AA171" s="22"/>
      <c r="AB171" s="22"/>
      <c r="AC171" s="22"/>
      <c r="AD171" s="22"/>
      <c r="AE171" s="339"/>
      <c r="AF171" s="21"/>
      <c r="AG171" s="18"/>
      <c r="AH171" s="15"/>
      <c r="AI171" s="15"/>
      <c r="AJ171" s="15"/>
      <c r="BC171" s="358"/>
    </row>
    <row r="172" spans="1:74" s="176" customFormat="1" ht="22.5" customHeight="1" x14ac:dyDescent="0.25">
      <c r="A172" s="172"/>
      <c r="B172" s="173"/>
      <c r="C172" s="348"/>
      <c r="D172" s="348"/>
      <c r="E172" s="348"/>
      <c r="F172" s="348"/>
      <c r="G172" s="348"/>
      <c r="H172" s="797" t="s">
        <v>353</v>
      </c>
      <c r="I172" s="797"/>
      <c r="J172" s="797"/>
      <c r="K172" s="797"/>
      <c r="L172" s="797"/>
      <c r="M172" s="797"/>
      <c r="N172" s="797"/>
      <c r="O172" s="797"/>
      <c r="P172" s="797"/>
      <c r="Q172" s="797"/>
      <c r="R172" s="797"/>
      <c r="S172" s="797"/>
      <c r="T172" s="798"/>
      <c r="U172" s="798"/>
      <c r="V172" s="798"/>
      <c r="W172" s="178"/>
      <c r="X172" s="15"/>
      <c r="AB172" s="22"/>
      <c r="AC172" s="22"/>
      <c r="AD172" s="22"/>
      <c r="AE172" s="339"/>
      <c r="AF172" s="21"/>
      <c r="AG172" s="18"/>
      <c r="AH172" s="15"/>
      <c r="AI172" s="15"/>
      <c r="AJ172" s="15"/>
      <c r="BC172" s="358"/>
    </row>
    <row r="173" spans="1:74" s="176" customFormat="1" ht="22.5" customHeight="1" x14ac:dyDescent="0.25">
      <c r="A173" s="172"/>
      <c r="B173" s="173"/>
      <c r="C173" s="348"/>
      <c r="D173" s="348"/>
      <c r="E173" s="348"/>
      <c r="F173" s="348"/>
      <c r="G173" s="348"/>
      <c r="H173" s="865" t="s">
        <v>173</v>
      </c>
      <c r="I173" s="865"/>
      <c r="J173" s="865"/>
      <c r="K173" s="865"/>
      <c r="L173" s="865"/>
      <c r="M173" s="865"/>
      <c r="N173" s="865"/>
      <c r="O173" s="865"/>
      <c r="P173" s="865"/>
      <c r="Q173" s="865"/>
      <c r="R173" s="865"/>
      <c r="S173" s="865"/>
      <c r="T173" s="869">
        <f>SUM(T166:V172)</f>
        <v>0</v>
      </c>
      <c r="U173" s="869"/>
      <c r="V173" s="869"/>
      <c r="Y173" s="15"/>
      <c r="Z173" s="22"/>
      <c r="AA173" s="22"/>
      <c r="AB173" s="22"/>
      <c r="AC173" s="22"/>
      <c r="AD173" s="22"/>
      <c r="AE173" s="339"/>
      <c r="AF173" s="21"/>
      <c r="AG173" s="18"/>
      <c r="AH173" s="15"/>
      <c r="AI173" s="15"/>
      <c r="AJ173" s="15"/>
      <c r="BC173" s="358"/>
    </row>
    <row r="174" spans="1:74" s="176" customFormat="1" ht="21.75" customHeight="1" x14ac:dyDescent="0.25">
      <c r="A174" s="172"/>
      <c r="B174" s="173"/>
      <c r="C174" s="348"/>
      <c r="D174" s="348"/>
      <c r="E174" s="348"/>
      <c r="F174" s="348"/>
      <c r="G174" s="348"/>
      <c r="H174" s="348"/>
      <c r="I174" s="348"/>
      <c r="J174" s="348"/>
      <c r="K174" s="348"/>
      <c r="L174" s="347"/>
      <c r="M174" s="347"/>
      <c r="N174" s="347"/>
      <c r="O174" s="173"/>
      <c r="P174" s="173"/>
      <c r="Q174" s="173"/>
      <c r="R174" s="173"/>
      <c r="S174" s="173"/>
      <c r="U174" s="173"/>
      <c r="V174" s="177"/>
      <c r="W174" s="178"/>
      <c r="X174" s="15"/>
      <c r="Y174" s="15"/>
      <c r="Z174" s="22"/>
      <c r="AA174" s="22"/>
      <c r="AB174" s="22"/>
      <c r="AC174" s="22"/>
      <c r="AD174" s="22"/>
      <c r="AE174" s="339"/>
      <c r="AF174" s="21"/>
      <c r="AG174" s="18"/>
      <c r="AH174" s="15"/>
      <c r="AI174" s="15"/>
      <c r="AJ174" s="15"/>
      <c r="BC174" s="358"/>
    </row>
    <row r="175" spans="1:74" s="15" customFormat="1" ht="15" customHeight="1" x14ac:dyDescent="0.15">
      <c r="A175" s="18"/>
      <c r="B175" s="77"/>
      <c r="C175" s="77"/>
      <c r="D175" s="77"/>
      <c r="E175" s="77"/>
      <c r="F175" s="77"/>
      <c r="G175" s="77"/>
      <c r="H175" s="884"/>
      <c r="I175" s="884"/>
      <c r="J175" s="884"/>
      <c r="K175" s="884"/>
      <c r="L175" s="884"/>
      <c r="M175" s="352"/>
      <c r="N175" s="77"/>
      <c r="O175" s="77"/>
      <c r="P175" s="77"/>
      <c r="Q175" s="77"/>
      <c r="R175" s="77"/>
      <c r="S175" s="77"/>
      <c r="T175" s="77"/>
      <c r="U175" s="77"/>
      <c r="V175" s="77"/>
      <c r="W175" s="13"/>
      <c r="X175" s="13"/>
      <c r="AA175" s="11"/>
      <c r="AB175" s="11"/>
      <c r="AC175" s="11"/>
      <c r="AD175" s="11"/>
      <c r="AE175" s="11"/>
      <c r="AF175" s="17"/>
      <c r="AG175" s="359"/>
      <c r="AH175" s="11"/>
      <c r="AI175" s="11"/>
      <c r="AJ175" s="360"/>
      <c r="AK175" s="11"/>
      <c r="AL175" s="361"/>
      <c r="AM175" s="13"/>
      <c r="AN175" s="360"/>
      <c r="AO175" s="11"/>
      <c r="AP175" s="361"/>
      <c r="AQ175" s="11"/>
      <c r="AR175" s="360"/>
      <c r="AS175" s="11"/>
      <c r="AT175" s="361"/>
      <c r="AU175" s="11"/>
      <c r="AV175" s="360"/>
      <c r="AW175" s="11"/>
      <c r="AX175" s="361"/>
      <c r="AY175" s="11"/>
      <c r="AZ175" s="360"/>
      <c r="BA175" s="11"/>
      <c r="BB175" s="361"/>
      <c r="BC175" s="17"/>
      <c r="BD175" s="11"/>
      <c r="BE175" s="11"/>
      <c r="BL175" s="16"/>
      <c r="BO175" s="176"/>
      <c r="BP175" s="176"/>
      <c r="BQ175" s="176"/>
      <c r="BR175" s="176"/>
      <c r="BS175" s="176"/>
      <c r="BT175" s="176"/>
      <c r="BU175" s="176"/>
      <c r="BV175" s="176"/>
    </row>
    <row r="176" spans="1:74" s="9" customFormat="1" ht="9" x14ac:dyDescent="0.15">
      <c r="A176" s="14"/>
      <c r="B176" s="349"/>
      <c r="C176" s="349"/>
      <c r="D176" s="349"/>
      <c r="E176" s="349"/>
      <c r="F176" s="349"/>
      <c r="H176" s="872" t="s">
        <v>72</v>
      </c>
      <c r="I176" s="872"/>
      <c r="J176" s="872"/>
      <c r="K176" s="872"/>
      <c r="L176" s="872"/>
      <c r="M176" s="872"/>
      <c r="N176" s="349"/>
      <c r="O176" s="349"/>
      <c r="P176" s="349"/>
      <c r="Q176" s="349"/>
      <c r="R176" s="349"/>
      <c r="S176" s="349"/>
      <c r="T176" s="349"/>
      <c r="V176" s="871" t="s">
        <v>72</v>
      </c>
      <c r="W176" s="871"/>
      <c r="X176" s="871"/>
      <c r="Y176" s="871"/>
      <c r="Z176" s="871"/>
      <c r="AA176" s="871"/>
      <c r="AB176" s="12"/>
      <c r="AC176" s="12"/>
      <c r="AD176" s="12"/>
      <c r="AE176" s="12"/>
      <c r="AF176" s="102"/>
      <c r="AG176" s="362"/>
      <c r="AH176" s="12"/>
      <c r="AI176" s="12"/>
      <c r="AJ176" s="363"/>
      <c r="AK176" s="12"/>
      <c r="AL176" s="364"/>
      <c r="AM176" s="101"/>
      <c r="AN176" s="363"/>
      <c r="AO176" s="12"/>
      <c r="AP176" s="364"/>
      <c r="AQ176" s="12"/>
      <c r="AR176" s="363"/>
      <c r="AS176" s="12"/>
      <c r="AT176" s="364"/>
      <c r="AU176" s="12"/>
      <c r="AV176" s="363"/>
      <c r="AW176" s="12"/>
      <c r="AX176" s="364"/>
      <c r="AY176" s="12"/>
      <c r="AZ176" s="363"/>
      <c r="BA176" s="12"/>
      <c r="BB176" s="364"/>
      <c r="BC176" s="102"/>
      <c r="BD176" s="12"/>
      <c r="BE176" s="12"/>
      <c r="BL176" s="10"/>
      <c r="BO176" s="15"/>
      <c r="BP176" s="15"/>
      <c r="BQ176" s="15"/>
      <c r="BR176" s="15"/>
      <c r="BS176" s="15"/>
      <c r="BT176" s="15"/>
      <c r="BU176" s="15"/>
      <c r="BV176" s="15"/>
    </row>
    <row r="177" spans="1:74" s="9" customFormat="1" ht="9" x14ac:dyDescent="0.15">
      <c r="A177" s="14"/>
      <c r="B177" s="350"/>
      <c r="C177" s="350"/>
      <c r="D177" s="350"/>
      <c r="E177" s="350"/>
      <c r="F177" s="350"/>
      <c r="H177" s="868" t="s">
        <v>164</v>
      </c>
      <c r="I177" s="868"/>
      <c r="J177" s="868"/>
      <c r="K177" s="868"/>
      <c r="L177" s="868"/>
      <c r="M177" s="868"/>
      <c r="N177" s="100"/>
      <c r="O177" s="100"/>
      <c r="P177" s="100"/>
      <c r="Q177" s="100"/>
      <c r="R177" s="350"/>
      <c r="S177" s="350"/>
      <c r="T177" s="350"/>
      <c r="V177" s="868" t="s">
        <v>354</v>
      </c>
      <c r="W177" s="868"/>
      <c r="X177" s="868"/>
      <c r="Y177" s="868"/>
      <c r="Z177" s="868"/>
      <c r="AA177" s="868"/>
      <c r="AB177" s="11"/>
      <c r="AC177" s="11"/>
      <c r="AD177" s="11"/>
      <c r="AE177" s="11"/>
      <c r="AF177" s="17"/>
      <c r="AG177" s="359"/>
      <c r="AH177" s="11"/>
      <c r="AI177" s="11"/>
      <c r="AJ177" s="360"/>
      <c r="AK177" s="11"/>
      <c r="AL177" s="361"/>
      <c r="AN177" s="360"/>
      <c r="AO177" s="11"/>
      <c r="AP177" s="361"/>
      <c r="AQ177" s="11"/>
      <c r="AR177" s="360"/>
      <c r="AS177" s="11"/>
      <c r="AT177" s="361"/>
      <c r="AU177" s="11"/>
      <c r="AV177" s="360"/>
      <c r="AW177" s="11"/>
      <c r="AX177" s="361"/>
      <c r="AY177" s="11"/>
      <c r="AZ177" s="360"/>
      <c r="BA177" s="11"/>
      <c r="BB177" s="361"/>
      <c r="BC177" s="17"/>
      <c r="BD177" s="11"/>
      <c r="BE177" s="11"/>
      <c r="BL177" s="10"/>
    </row>
    <row r="178" spans="1:74" s="9" customFormat="1" ht="9" x14ac:dyDescent="0.15">
      <c r="A178" s="14"/>
      <c r="B178" s="351"/>
      <c r="C178" s="351"/>
      <c r="D178" s="351"/>
      <c r="E178" s="351"/>
      <c r="F178" s="351"/>
      <c r="G178" s="353" t="s">
        <v>118</v>
      </c>
      <c r="H178" s="870"/>
      <c r="I178" s="870"/>
      <c r="J178" s="870"/>
      <c r="K178" s="870"/>
      <c r="L178" s="870"/>
      <c r="M178" s="870"/>
      <c r="N178" s="870"/>
      <c r="O178" s="351"/>
      <c r="P178" s="351"/>
      <c r="Q178" s="351"/>
      <c r="R178" s="351"/>
      <c r="S178" s="351"/>
      <c r="T178" s="351"/>
      <c r="U178" s="353" t="s">
        <v>118</v>
      </c>
      <c r="V178" s="870"/>
      <c r="W178" s="870"/>
      <c r="X178" s="870"/>
      <c r="Y178" s="870"/>
      <c r="Z178" s="870"/>
      <c r="AA178" s="870"/>
      <c r="AB178" s="11"/>
      <c r="AC178" s="11"/>
      <c r="AD178" s="11"/>
      <c r="AE178" s="11"/>
      <c r="AF178" s="17"/>
      <c r="AG178" s="359"/>
      <c r="AH178" s="11"/>
      <c r="AI178" s="11"/>
      <c r="AJ178" s="360"/>
      <c r="AK178" s="11"/>
      <c r="AL178" s="361"/>
      <c r="AM178" s="11"/>
      <c r="AN178" s="360"/>
      <c r="AO178" s="11"/>
      <c r="AP178" s="361"/>
      <c r="AQ178" s="11"/>
      <c r="AR178" s="360"/>
      <c r="AS178" s="11"/>
      <c r="AT178" s="361"/>
      <c r="AU178" s="11"/>
      <c r="AV178" s="360"/>
      <c r="AW178" s="11"/>
      <c r="AX178" s="361"/>
      <c r="AY178" s="11"/>
      <c r="AZ178" s="360"/>
      <c r="BA178" s="11"/>
      <c r="BB178" s="361"/>
      <c r="BC178" s="17"/>
      <c r="BD178" s="11"/>
      <c r="BE178" s="11"/>
      <c r="BL178" s="10"/>
    </row>
    <row r="179" spans="1:74" s="15" customFormat="1" ht="9" x14ac:dyDescent="0.15">
      <c r="A179" s="18"/>
      <c r="B179" s="351"/>
      <c r="C179" s="351"/>
      <c r="D179" s="351"/>
      <c r="E179" s="351"/>
      <c r="F179" s="351"/>
      <c r="G179" s="354" t="s">
        <v>128</v>
      </c>
      <c r="H179" s="870"/>
      <c r="I179" s="870"/>
      <c r="J179" s="870"/>
      <c r="K179" s="870"/>
      <c r="L179" s="870"/>
      <c r="M179" s="870"/>
      <c r="N179" s="870"/>
      <c r="O179" s="351"/>
      <c r="P179" s="351"/>
      <c r="Q179" s="351"/>
      <c r="R179" s="351"/>
      <c r="S179" s="351"/>
      <c r="T179" s="351"/>
      <c r="U179" s="354" t="s">
        <v>128</v>
      </c>
      <c r="V179" s="870"/>
      <c r="W179" s="870"/>
      <c r="X179" s="870"/>
      <c r="Y179" s="870"/>
      <c r="Z179" s="870"/>
      <c r="AA179" s="870"/>
      <c r="AB179" s="11"/>
      <c r="AC179" s="11"/>
      <c r="AD179" s="11"/>
      <c r="AE179" s="11"/>
      <c r="AF179" s="17"/>
      <c r="AG179" s="359"/>
      <c r="AH179" s="11"/>
      <c r="AI179" s="11"/>
      <c r="AJ179" s="360"/>
      <c r="AK179" s="11"/>
      <c r="AL179" s="361"/>
      <c r="AM179" s="13"/>
      <c r="AN179" s="360"/>
      <c r="AO179" s="11"/>
      <c r="AP179" s="361"/>
      <c r="AQ179" s="11"/>
      <c r="AR179" s="360"/>
      <c r="AS179" s="11"/>
      <c r="AT179" s="361"/>
      <c r="AU179" s="11"/>
      <c r="AV179" s="360"/>
      <c r="AW179" s="11"/>
      <c r="AX179" s="361"/>
      <c r="AY179" s="11"/>
      <c r="AZ179" s="360"/>
      <c r="BA179" s="11"/>
      <c r="BB179" s="361"/>
      <c r="BC179" s="17"/>
      <c r="BD179" s="11"/>
      <c r="BE179" s="11"/>
      <c r="BL179" s="16"/>
      <c r="BO179" s="9"/>
      <c r="BP179" s="9"/>
      <c r="BQ179" s="9"/>
      <c r="BR179" s="9"/>
      <c r="BS179" s="9"/>
      <c r="BT179" s="9"/>
      <c r="BU179" s="9"/>
      <c r="BV179" s="9"/>
    </row>
    <row r="180" spans="1:74" s="15" customFormat="1" ht="9.75" thickBot="1" x14ac:dyDescent="0.2">
      <c r="A180" s="52"/>
      <c r="B180" s="873"/>
      <c r="C180" s="873"/>
      <c r="D180" s="873"/>
      <c r="E180" s="873"/>
      <c r="F180" s="873"/>
      <c r="G180" s="873"/>
      <c r="H180" s="873"/>
      <c r="I180" s="873"/>
      <c r="J180" s="103"/>
      <c r="K180" s="873"/>
      <c r="L180" s="873"/>
      <c r="M180" s="873"/>
      <c r="N180" s="873"/>
      <c r="O180" s="873"/>
      <c r="P180" s="873"/>
      <c r="Q180" s="873"/>
      <c r="R180" s="873"/>
      <c r="S180" s="873"/>
      <c r="T180" s="873"/>
      <c r="U180" s="873"/>
      <c r="V180" s="873"/>
      <c r="W180" s="104"/>
      <c r="X180" s="104"/>
      <c r="Y180" s="105"/>
      <c r="Z180" s="105"/>
      <c r="AA180" s="106"/>
      <c r="AB180" s="106"/>
      <c r="AC180" s="106"/>
      <c r="AD180" s="106"/>
      <c r="AE180" s="106"/>
      <c r="AF180" s="107"/>
      <c r="AG180" s="365"/>
      <c r="AH180" s="106"/>
      <c r="AI180" s="106"/>
      <c r="AJ180" s="366"/>
      <c r="AK180" s="106"/>
      <c r="AL180" s="367"/>
      <c r="AM180" s="104"/>
      <c r="AN180" s="366"/>
      <c r="AO180" s="106"/>
      <c r="AP180" s="367"/>
      <c r="AQ180" s="106"/>
      <c r="AR180" s="366"/>
      <c r="AS180" s="106"/>
      <c r="AT180" s="367"/>
      <c r="AU180" s="106"/>
      <c r="AV180" s="366"/>
      <c r="AW180" s="106"/>
      <c r="AX180" s="367"/>
      <c r="AY180" s="106"/>
      <c r="AZ180" s="366"/>
      <c r="BA180" s="106"/>
      <c r="BB180" s="367"/>
      <c r="BC180" s="107"/>
      <c r="BD180" s="11"/>
      <c r="BE180" s="11"/>
      <c r="BL180" s="16"/>
    </row>
    <row r="181" spans="1:74" ht="30" customHeight="1" x14ac:dyDescent="0.15">
      <c r="B181" s="108"/>
      <c r="C181" s="108"/>
      <c r="D181" s="108"/>
      <c r="E181" s="108"/>
      <c r="F181" s="108"/>
      <c r="G181" s="108"/>
      <c r="H181" s="108"/>
      <c r="I181" s="108"/>
      <c r="BO181" s="15"/>
      <c r="BP181" s="15"/>
      <c r="BQ181" s="15"/>
      <c r="BR181" s="15"/>
      <c r="BS181" s="15"/>
      <c r="BT181" s="15"/>
      <c r="BU181" s="15"/>
      <c r="BV181" s="15"/>
    </row>
    <row r="182" spans="1:74" ht="30" customHeight="1" x14ac:dyDescent="0.15">
      <c r="B182" s="875" t="s">
        <v>112</v>
      </c>
      <c r="C182" s="876"/>
      <c r="D182" s="876"/>
      <c r="E182" s="876"/>
      <c r="F182" s="876"/>
      <c r="G182" s="876"/>
      <c r="H182" s="876"/>
      <c r="I182" s="876"/>
      <c r="J182" s="876"/>
      <c r="K182" s="876"/>
      <c r="L182" s="876"/>
      <c r="M182" s="876"/>
      <c r="N182" s="876"/>
      <c r="O182" s="877"/>
      <c r="Q182" s="923" t="s">
        <v>356</v>
      </c>
      <c r="R182" s="923"/>
      <c r="S182" s="923"/>
      <c r="T182" s="923"/>
      <c r="U182" s="923"/>
      <c r="V182" s="923"/>
      <c r="W182" s="923"/>
      <c r="X182" s="923"/>
      <c r="Y182" s="923"/>
      <c r="Z182" s="923"/>
      <c r="AA182" s="923"/>
      <c r="AB182" s="923"/>
      <c r="AC182" s="923"/>
      <c r="AD182" s="923"/>
      <c r="AE182" s="923"/>
      <c r="AG182" s="369"/>
      <c r="AH182" s="369"/>
      <c r="AI182" s="369"/>
      <c r="AL182" s="5"/>
      <c r="BA182" s="6"/>
      <c r="BB182" s="5"/>
      <c r="BL182" s="5"/>
    </row>
    <row r="183" spans="1:74" ht="30" customHeight="1" x14ac:dyDescent="0.25">
      <c r="B183" s="878" t="s">
        <v>17</v>
      </c>
      <c r="C183" s="879"/>
      <c r="D183" s="879"/>
      <c r="E183" s="880"/>
      <c r="F183" s="881" t="s">
        <v>76</v>
      </c>
      <c r="G183" s="882"/>
      <c r="H183" s="883"/>
      <c r="I183" s="881" t="s">
        <v>75</v>
      </c>
      <c r="J183" s="882"/>
      <c r="K183" s="883"/>
      <c r="L183" s="917" t="s">
        <v>73</v>
      </c>
      <c r="M183" s="918"/>
      <c r="N183" s="918"/>
      <c r="O183" s="919"/>
      <c r="Q183" s="874" t="s">
        <v>85</v>
      </c>
      <c r="R183" s="874"/>
      <c r="S183" s="874"/>
      <c r="T183" s="874"/>
      <c r="U183" s="874"/>
      <c r="V183" s="791" t="s">
        <v>76</v>
      </c>
      <c r="W183" s="791"/>
      <c r="X183" s="791"/>
      <c r="Y183" s="791" t="s">
        <v>75</v>
      </c>
      <c r="Z183" s="791"/>
      <c r="AA183" s="791"/>
      <c r="AB183" s="791"/>
      <c r="AC183" s="791" t="s">
        <v>73</v>
      </c>
      <c r="AD183" s="791"/>
      <c r="AE183" s="791"/>
      <c r="AG183" s="86"/>
      <c r="AK183" s="86"/>
      <c r="AZ183" s="5"/>
      <c r="BB183" s="5"/>
      <c r="BL183" s="5"/>
    </row>
    <row r="184" spans="1:74" ht="30" customHeight="1" x14ac:dyDescent="0.25">
      <c r="B184" s="761" t="s">
        <v>84</v>
      </c>
      <c r="C184" s="762"/>
      <c r="D184" s="762"/>
      <c r="E184" s="763"/>
      <c r="F184" s="758">
        <f>SUM(G151:M151)</f>
        <v>0</v>
      </c>
      <c r="G184" s="759"/>
      <c r="H184" s="760"/>
      <c r="I184" s="899">
        <f>SUM(T151:Z151)</f>
        <v>0</v>
      </c>
      <c r="J184" s="900"/>
      <c r="K184" s="901"/>
      <c r="L184" s="663">
        <f>+IF((I184-F184)&lt;0,(I184-F184)*-1,(I184-F184))</f>
        <v>0</v>
      </c>
      <c r="N184" s="847" t="str">
        <f t="shared" ref="N184:N185" si="120">+IF((I184-F184)=0," ",IF((I184-F184)&lt;-1,"Servidores excedentes",IF((I184-F184)=1,"Servidor requerido",IF((I184-F184)=-1,"Servidor excedente",IF((I184-F184)&gt;1,"Servidores requeridos","")))))</f>
        <v xml:space="preserve"> </v>
      </c>
      <c r="O184" s="848"/>
      <c r="Q184" s="774" t="str">
        <f>BE12</f>
        <v>Gobernante</v>
      </c>
      <c r="R184" s="774"/>
      <c r="S184" s="774"/>
      <c r="T184" s="774"/>
      <c r="U184" s="774"/>
      <c r="V184" s="758">
        <f>BE151</f>
        <v>0</v>
      </c>
      <c r="W184" s="759"/>
      <c r="X184" s="760"/>
      <c r="Y184" s="921">
        <f>BI151</f>
        <v>0</v>
      </c>
      <c r="Z184" s="921"/>
      <c r="AA184" s="921"/>
      <c r="AB184" s="921"/>
      <c r="AC184" s="663">
        <f>+IF((Y184-V184)&lt;0,(Y184-V184)*-1,(Y184-V184))</f>
        <v>0</v>
      </c>
      <c r="AD184" s="915" t="str">
        <f>+IF((Y184-V184)=0," ",IF((Y184-V184)&lt;-1,"Servidores excedentes",IF((Y184-V184)=1,"Servidor requerido",IF((Y184-V184)=-1,"Servidor excedente",IF((Y184-V184)&gt;1,"Servidores requeridos","")))))</f>
        <v xml:space="preserve"> </v>
      </c>
      <c r="AE184" s="915"/>
      <c r="AG184" s="86"/>
      <c r="AK184" s="86"/>
      <c r="AZ184" s="5"/>
      <c r="BB184" s="5"/>
      <c r="BL184" s="5"/>
    </row>
    <row r="185" spans="1:74" ht="36.75" customHeight="1" x14ac:dyDescent="0.25">
      <c r="B185" s="761" t="s">
        <v>19</v>
      </c>
      <c r="C185" s="762"/>
      <c r="D185" s="762"/>
      <c r="E185" s="763"/>
      <c r="F185" s="758">
        <f>N151</f>
        <v>0</v>
      </c>
      <c r="G185" s="759"/>
      <c r="H185" s="760"/>
      <c r="I185" s="899">
        <f>AA151</f>
        <v>0</v>
      </c>
      <c r="J185" s="900"/>
      <c r="K185" s="901"/>
      <c r="L185" s="663">
        <f>+IF((I185-F185)&lt;0,(I185-F185)*-1,(I185-F185))</f>
        <v>0</v>
      </c>
      <c r="N185" s="847" t="str">
        <f t="shared" si="120"/>
        <v xml:space="preserve"> </v>
      </c>
      <c r="O185" s="848"/>
      <c r="Q185" s="774" t="str">
        <f>BF12</f>
        <v>Sustantivo</v>
      </c>
      <c r="R185" s="774"/>
      <c r="S185" s="774"/>
      <c r="T185" s="774"/>
      <c r="U185" s="774"/>
      <c r="V185" s="775">
        <f>BF151</f>
        <v>0</v>
      </c>
      <c r="W185" s="775"/>
      <c r="X185" s="775"/>
      <c r="Y185" s="921">
        <f>BJ151</f>
        <v>0</v>
      </c>
      <c r="Z185" s="921"/>
      <c r="AA185" s="921"/>
      <c r="AB185" s="921"/>
      <c r="AC185" s="663">
        <f>+IF((Y185-V185)&lt;0,(Y185-V185)*-1,(Y185-V185))</f>
        <v>0</v>
      </c>
      <c r="AD185" s="915" t="str">
        <f>+IF((Y185-V185)=0," ",IF((Y185-V185)&lt;-1,"Servidores excedentes",IF((Y185-V185)=1,"Servidor requerido",IF((Y185-V185)=-1,"Servidor excedente",IF((Y185-V185)&gt;1,"Servidores requeridos","")))))</f>
        <v xml:space="preserve"> </v>
      </c>
      <c r="AE185" s="915"/>
      <c r="AG185" s="86"/>
      <c r="AK185" s="86"/>
      <c r="AZ185" s="5"/>
      <c r="BB185" s="5"/>
      <c r="BL185" s="5"/>
    </row>
    <row r="186" spans="1:74" ht="36.75" customHeight="1" x14ac:dyDescent="0.25">
      <c r="B186" s="761" t="s">
        <v>357</v>
      </c>
      <c r="C186" s="762"/>
      <c r="D186" s="762"/>
      <c r="E186" s="763"/>
      <c r="F186" s="758">
        <f>O151</f>
        <v>0</v>
      </c>
      <c r="G186" s="759"/>
      <c r="H186" s="760"/>
      <c r="I186" s="899">
        <f>AB151</f>
        <v>0</v>
      </c>
      <c r="J186" s="900"/>
      <c r="K186" s="901"/>
      <c r="L186" s="663">
        <f>+IF((I186-F186)&lt;0,(I186-F186)*-1,(I186-F186))</f>
        <v>0</v>
      </c>
      <c r="N186" s="847" t="str">
        <f>+IF((I186-F186)=0," ",IF((I186-F186)&lt;-1,"Servidores excedentes",IF((I186-F186)=1,"Servidor requerido",IF((I186-F186)=-1,"Servidor excedente",IF((I186-F186)&gt;1,"Servidores requeridos","")))))</f>
        <v xml:space="preserve"> </v>
      </c>
      <c r="O186" s="848"/>
      <c r="Q186" s="774" t="str">
        <f>BG12</f>
        <v>Adjetivo</v>
      </c>
      <c r="R186" s="774"/>
      <c r="S186" s="774"/>
      <c r="T186" s="774"/>
      <c r="U186" s="774"/>
      <c r="V186" s="775">
        <f>BG151</f>
        <v>0</v>
      </c>
      <c r="W186" s="775"/>
      <c r="X186" s="775"/>
      <c r="Y186" s="921">
        <f>BK151</f>
        <v>0</v>
      </c>
      <c r="Z186" s="921"/>
      <c r="AA186" s="921"/>
      <c r="AB186" s="921"/>
      <c r="AC186" s="663">
        <f>+IF((Y186-V186)&lt;0,(Y186-V186)*-1,(Y186-V186))</f>
        <v>0</v>
      </c>
      <c r="AD186" s="915" t="str">
        <f>+IF((Y186-V186)=0," ",IF((Y186-V186)&lt;-1,"Servidores excedentes",IF((Y186-V186)=1,"Servidor requerido",IF((Y186-V186)=-1,"Servidor excedente",IF((Y186-V186)&gt;1,"Servidores requeridos","")))))</f>
        <v xml:space="preserve"> </v>
      </c>
      <c r="AE186" s="915"/>
      <c r="AG186" s="86"/>
      <c r="AK186" s="86"/>
      <c r="AZ186" s="5"/>
      <c r="BB186" s="5"/>
      <c r="BL186" s="5"/>
    </row>
    <row r="187" spans="1:74" ht="30" customHeight="1" x14ac:dyDescent="0.25">
      <c r="B187" s="761" t="s">
        <v>221</v>
      </c>
      <c r="C187" s="762"/>
      <c r="D187" s="762"/>
      <c r="E187" s="763"/>
      <c r="F187" s="758">
        <f>P151</f>
        <v>0</v>
      </c>
      <c r="G187" s="759"/>
      <c r="H187" s="760"/>
      <c r="I187" s="899">
        <f>AC151</f>
        <v>0</v>
      </c>
      <c r="J187" s="900"/>
      <c r="K187" s="901"/>
      <c r="L187" s="664">
        <f>+IF((I187-F187)&lt;0,(I187-F187)*-1,(I187-F187))</f>
        <v>0</v>
      </c>
      <c r="N187" s="665" t="str">
        <f>+IF((I187-F187)=0," ",IF((I187-F187)&lt;-1,"Servidores excedentes",IF((I187-F187)=1,"Servidor requerido",IF((I187-F187)=-1,"Servidor excedente",IF((I187-F187)&gt;1,"Servidores requeridos","")))))</f>
        <v xml:space="preserve"> </v>
      </c>
      <c r="O187" s="666"/>
      <c r="Q187" s="787" t="s">
        <v>74</v>
      </c>
      <c r="R187" s="787"/>
      <c r="S187" s="787"/>
      <c r="T187" s="787"/>
      <c r="U187" s="787"/>
      <c r="V187" s="791">
        <f>SUM(V184:X186)</f>
        <v>0</v>
      </c>
      <c r="W187" s="791"/>
      <c r="X187" s="791"/>
      <c r="Y187" s="922">
        <f>SUM(Y184:AA186)</f>
        <v>0</v>
      </c>
      <c r="Z187" s="922"/>
      <c r="AA187" s="922"/>
      <c r="AB187" s="922"/>
      <c r="AC187" s="667">
        <f>+IF((Y187-V187)&lt;0,(Y187-V187)*-1,(Y187-V187))</f>
        <v>0</v>
      </c>
      <c r="AD187" s="922" t="str">
        <f>+IF((Y187-V187)=0," ",IF((Y187-V187)&lt;-1,"Servidores excedentes",IF((Y187-V187)=1,"Servidor requerido",IF((Y187-V187)=-1,"Servidor excedente",IF((Y187-V187)&gt;1,"Servidores requeridos","")))))</f>
        <v xml:space="preserve"> </v>
      </c>
      <c r="AE187" s="922"/>
      <c r="AG187" s="86"/>
      <c r="AK187" s="86"/>
      <c r="AZ187" s="5"/>
      <c r="BB187" s="5"/>
      <c r="BL187" s="5"/>
    </row>
    <row r="188" spans="1:74" ht="7.5" customHeight="1" x14ac:dyDescent="0.25">
      <c r="B188" s="909" t="s">
        <v>220</v>
      </c>
      <c r="C188" s="910"/>
      <c r="D188" s="910"/>
      <c r="E188" s="911"/>
      <c r="F188" s="893">
        <f>Q151</f>
        <v>0</v>
      </c>
      <c r="G188" s="894"/>
      <c r="H188" s="895"/>
      <c r="I188" s="902">
        <f>AD151</f>
        <v>0</v>
      </c>
      <c r="J188" s="903"/>
      <c r="K188" s="904"/>
      <c r="L188" s="792">
        <f>+IF((I188-F188)&lt;0,(I188-F188)*-1,(I188-F188))</f>
        <v>0</v>
      </c>
      <c r="N188" s="925" t="str">
        <f>+IF((I188-F188)=0," ",IF((I188-F188)&lt;-1,"Servidores excedentes",IF((I188-F188)=1,"Servidor requerido",IF((I188-F188)=-1,"Servidor excedente",IF((I188-F188)&gt;1,"Servidores requeridos","")))))</f>
        <v xml:space="preserve"> </v>
      </c>
      <c r="O188" s="926"/>
      <c r="Q188" s="368"/>
      <c r="R188" s="368"/>
      <c r="S188" s="368"/>
      <c r="T188" s="368"/>
      <c r="U188" s="368"/>
      <c r="V188" s="368"/>
      <c r="W188" s="368"/>
      <c r="X188" s="368"/>
      <c r="Y188" s="368"/>
      <c r="Z188" s="368"/>
      <c r="AA188" s="368"/>
      <c r="AB188" s="368"/>
      <c r="AC188" s="368"/>
      <c r="AD188" s="368"/>
      <c r="AG188" s="86"/>
      <c r="AJ188" s="58"/>
      <c r="AK188" s="86"/>
      <c r="AZ188" s="5"/>
      <c r="BB188" s="5"/>
      <c r="BL188" s="5"/>
    </row>
    <row r="189" spans="1:74" ht="27" customHeight="1" x14ac:dyDescent="0.15">
      <c r="B189" s="912"/>
      <c r="C189" s="913"/>
      <c r="D189" s="913"/>
      <c r="E189" s="914"/>
      <c r="F189" s="896"/>
      <c r="G189" s="897"/>
      <c r="H189" s="898"/>
      <c r="I189" s="905"/>
      <c r="J189" s="906"/>
      <c r="K189" s="907"/>
      <c r="L189" s="793"/>
      <c r="N189" s="927"/>
      <c r="O189" s="928"/>
      <c r="Q189" s="923" t="s">
        <v>428</v>
      </c>
      <c r="R189" s="923"/>
      <c r="S189" s="923"/>
      <c r="T189" s="923"/>
      <c r="U189" s="923"/>
      <c r="V189" s="923"/>
      <c r="W189" s="923"/>
      <c r="X189" s="923"/>
      <c r="Y189" s="923"/>
      <c r="Z189" s="923"/>
      <c r="AA189" s="923"/>
      <c r="AB189" s="923"/>
      <c r="AC189" s="923"/>
      <c r="AD189" s="923"/>
      <c r="AE189" s="923"/>
      <c r="AL189" s="5"/>
      <c r="AP189" s="5"/>
      <c r="AT189" s="5"/>
      <c r="AW189" s="6"/>
      <c r="AX189" s="5"/>
      <c r="BA189" s="6"/>
      <c r="BB189" s="5"/>
      <c r="BL189" s="5"/>
    </row>
    <row r="190" spans="1:74" ht="30" customHeight="1" x14ac:dyDescent="0.15">
      <c r="B190" s="761" t="s">
        <v>238</v>
      </c>
      <c r="C190" s="762"/>
      <c r="D190" s="762"/>
      <c r="E190" s="763"/>
      <c r="F190" s="758">
        <f>R151</f>
        <v>0</v>
      </c>
      <c r="G190" s="759"/>
      <c r="H190" s="760"/>
      <c r="I190" s="899">
        <f>AE151</f>
        <v>0</v>
      </c>
      <c r="J190" s="900"/>
      <c r="K190" s="901"/>
      <c r="L190" s="663">
        <f>+IF((I190-F190)&lt;0,(I190-F190)*-1,(I190-F190))</f>
        <v>0</v>
      </c>
      <c r="N190" s="847" t="str">
        <f>+IF((I190-F190)=0," ",IF((I190-F190)&lt;-1,"Servidores excedentes",IF((I190-F190)=1,"Servidor requerido",IF((I190-F190)=-1,"Servidor excedente",IF((I190-F190)&gt;1,"Servidores requeridos","")))))</f>
        <v xml:space="preserve"> </v>
      </c>
      <c r="O190" s="848"/>
      <c r="Q190" s="929" t="s">
        <v>85</v>
      </c>
      <c r="R190" s="929"/>
      <c r="S190" s="929"/>
      <c r="T190" s="929"/>
      <c r="U190" s="929"/>
      <c r="V190" s="930" t="s">
        <v>523</v>
      </c>
      <c r="W190" s="930"/>
      <c r="X190" s="930"/>
      <c r="Y190" s="931" t="s">
        <v>524</v>
      </c>
      <c r="Z190" s="932"/>
      <c r="AA190" s="932"/>
      <c r="AB190" s="924" t="s">
        <v>525</v>
      </c>
      <c r="AC190" s="924"/>
      <c r="AD190" s="924"/>
      <c r="AE190" s="924"/>
      <c r="AL190" s="5"/>
      <c r="AP190" s="5"/>
      <c r="AT190" s="5"/>
      <c r="AW190" s="6"/>
      <c r="AX190" s="5"/>
      <c r="BA190" s="6"/>
      <c r="BB190" s="5"/>
      <c r="BL190" s="5"/>
    </row>
    <row r="191" spans="1:74" ht="30" customHeight="1" x14ac:dyDescent="0.15">
      <c r="B191" s="890" t="s">
        <v>78</v>
      </c>
      <c r="C191" s="891"/>
      <c r="D191" s="891"/>
      <c r="E191" s="892"/>
      <c r="F191" s="881">
        <f>SUM(F184:H190)</f>
        <v>0</v>
      </c>
      <c r="G191" s="882"/>
      <c r="H191" s="883"/>
      <c r="I191" s="849">
        <f>SUM(I184:K190)</f>
        <v>0</v>
      </c>
      <c r="J191" s="908"/>
      <c r="K191" s="850"/>
      <c r="L191" s="667">
        <f>+IF((I191-F191)&lt;0,(I191-F191)*-1,(I191-F191))</f>
        <v>0</v>
      </c>
      <c r="N191" s="849" t="str">
        <f>+IF((I191-F191)=0," ",IF((I191-F191)&lt;-1,"Servidores excedentes",IF((I191-F191)=1,"Servidor requerido",IF((I191-F191)=-1,"Servidor excedente",IF((I191-F191)&gt;1,"Servidores requeridos","")))))</f>
        <v xml:space="preserve"> </v>
      </c>
      <c r="O191" s="850"/>
      <c r="Q191" s="761" t="s">
        <v>83</v>
      </c>
      <c r="R191" s="762"/>
      <c r="S191" s="762"/>
      <c r="T191" s="762"/>
      <c r="U191" s="763"/>
      <c r="V191" s="758">
        <f>PEA!E7</f>
        <v>0</v>
      </c>
      <c r="W191" s="759"/>
      <c r="X191" s="760"/>
      <c r="Y191" s="764" t="str">
        <f>PEA!I11</f>
        <v/>
      </c>
      <c r="Z191" s="765"/>
      <c r="AA191" s="766"/>
      <c r="AB191" s="781" t="s">
        <v>470</v>
      </c>
      <c r="AC191" s="782"/>
      <c r="AD191" s="770" t="s">
        <v>526</v>
      </c>
      <c r="AE191" s="771"/>
      <c r="AL191" s="5"/>
      <c r="AP191" s="5"/>
      <c r="AT191" s="5"/>
      <c r="AW191" s="6"/>
      <c r="AX191" s="5"/>
      <c r="BA191" s="6"/>
      <c r="BB191" s="5"/>
      <c r="BL191" s="5"/>
    </row>
    <row r="192" spans="1:74" ht="30" customHeight="1" x14ac:dyDescent="0.15">
      <c r="Q192" s="774" t="s">
        <v>160</v>
      </c>
      <c r="R192" s="774"/>
      <c r="S192" s="774"/>
      <c r="T192" s="774"/>
      <c r="U192" s="774"/>
      <c r="V192" s="775">
        <f>PEA!E9</f>
        <v>0</v>
      </c>
      <c r="W192" s="775"/>
      <c r="X192" s="775"/>
      <c r="Y192" s="767"/>
      <c r="Z192" s="768"/>
      <c r="AA192" s="769"/>
      <c r="AB192" s="783"/>
      <c r="AC192" s="784"/>
      <c r="AD192" s="772"/>
      <c r="AE192" s="773"/>
      <c r="AL192" s="5"/>
      <c r="AP192" s="5"/>
      <c r="AT192" s="5"/>
      <c r="AW192" s="6"/>
      <c r="AX192" s="5"/>
      <c r="BA192" s="6"/>
      <c r="BB192" s="5"/>
      <c r="BL192" s="5"/>
    </row>
    <row r="193" spans="1:64" ht="30" customHeight="1" x14ac:dyDescent="0.15">
      <c r="Q193" s="774" t="s">
        <v>161</v>
      </c>
      <c r="R193" s="774"/>
      <c r="S193" s="774"/>
      <c r="T193" s="774"/>
      <c r="U193" s="774"/>
      <c r="V193" s="775">
        <f>PEA!E11</f>
        <v>0</v>
      </c>
      <c r="W193" s="775"/>
      <c r="X193" s="775"/>
      <c r="Y193" s="776" t="str">
        <f>PEA!I12</f>
        <v/>
      </c>
      <c r="Z193" s="777"/>
      <c r="AA193" s="778"/>
      <c r="AB193" s="785" t="str">
        <f>PEA!B32</f>
        <v>0</v>
      </c>
      <c r="AC193" s="786"/>
      <c r="AD193" s="779" t="str">
        <f>PEA!E32</f>
        <v>0</v>
      </c>
      <c r="AE193" s="780"/>
      <c r="AL193" s="5"/>
      <c r="AP193" s="5"/>
      <c r="AT193" s="5"/>
      <c r="AW193" s="6"/>
      <c r="AX193" s="5"/>
      <c r="BA193" s="6"/>
      <c r="BB193" s="5"/>
      <c r="BL193" s="5"/>
    </row>
    <row r="194" spans="1:64" ht="30" customHeight="1" x14ac:dyDescent="0.15">
      <c r="Q194" s="787" t="s">
        <v>437</v>
      </c>
      <c r="R194" s="787"/>
      <c r="S194" s="787"/>
      <c r="T194" s="787"/>
      <c r="U194" s="787"/>
      <c r="V194" s="791">
        <f>SUM(V191:X193)</f>
        <v>0</v>
      </c>
      <c r="W194" s="791"/>
      <c r="X194" s="791"/>
      <c r="Y194" s="755">
        <f>SUM(Y191:AA193)</f>
        <v>0</v>
      </c>
      <c r="Z194" s="756"/>
      <c r="AA194" s="757"/>
      <c r="AL194" s="5"/>
      <c r="AP194" s="5"/>
      <c r="AT194" s="5"/>
      <c r="AW194" s="6"/>
      <c r="AX194" s="5"/>
      <c r="BA194" s="6"/>
      <c r="BB194" s="5"/>
      <c r="BL194" s="5"/>
    </row>
    <row r="195" spans="1:64" ht="30" customHeight="1" x14ac:dyDescent="0.15">
      <c r="B195" s="108"/>
      <c r="AL195" s="5"/>
      <c r="AP195" s="5"/>
      <c r="AT195" s="5"/>
      <c r="AW195" s="6"/>
      <c r="AX195" s="5"/>
      <c r="BA195" s="6"/>
      <c r="BB195" s="5"/>
      <c r="BL195" s="5"/>
    </row>
    <row r="196" spans="1:64" ht="30" hidden="1" customHeight="1" x14ac:dyDescent="0.15">
      <c r="B196" s="108"/>
      <c r="C196" s="169"/>
      <c r="D196" s="169"/>
      <c r="E196" s="169"/>
      <c r="F196" s="169"/>
      <c r="G196" s="170"/>
      <c r="H196" s="170"/>
      <c r="I196" s="170"/>
      <c r="J196" s="171"/>
      <c r="K196" s="171"/>
      <c r="L196" s="171"/>
      <c r="M196" s="171"/>
      <c r="N196" s="171"/>
      <c r="O196" s="171"/>
      <c r="P196" s="171"/>
      <c r="Q196" s="171"/>
      <c r="T196" s="22"/>
      <c r="U196" s="22"/>
      <c r="V196" s="22"/>
      <c r="W196" s="8"/>
      <c r="X196" s="8"/>
      <c r="Y196" s="7"/>
      <c r="Z196" s="7"/>
      <c r="AA196" s="22"/>
      <c r="AB196" s="22"/>
      <c r="AC196" s="22"/>
      <c r="AD196" s="22"/>
      <c r="AL196" s="5"/>
      <c r="AP196" s="5"/>
      <c r="AT196" s="5"/>
      <c r="AW196" s="6"/>
      <c r="AX196" s="5"/>
      <c r="BA196" s="6"/>
      <c r="BB196" s="5"/>
      <c r="BL196" s="5"/>
    </row>
    <row r="197" spans="1:64" ht="30" hidden="1" customHeight="1" x14ac:dyDescent="0.15">
      <c r="B197" s="108"/>
      <c r="C197" s="169"/>
      <c r="D197" s="169"/>
      <c r="E197" s="169"/>
      <c r="F197" s="169"/>
      <c r="G197" s="170"/>
      <c r="H197" s="170"/>
      <c r="I197" s="170"/>
      <c r="J197" s="171"/>
      <c r="K197" s="171"/>
      <c r="L197" s="171"/>
      <c r="M197" s="171"/>
      <c r="N197" s="171"/>
      <c r="O197" s="171"/>
      <c r="P197" s="171"/>
      <c r="Q197" s="171"/>
      <c r="T197" s="22"/>
      <c r="U197" s="22"/>
      <c r="V197" s="22"/>
      <c r="W197" s="8"/>
      <c r="X197" s="8"/>
      <c r="Y197" s="7"/>
      <c r="Z197" s="7"/>
      <c r="AA197" s="22"/>
      <c r="AB197" s="22"/>
      <c r="AC197" s="22"/>
      <c r="AD197" s="22"/>
      <c r="AL197" s="5"/>
      <c r="AP197" s="5"/>
      <c r="AT197" s="5"/>
      <c r="AW197" s="6"/>
      <c r="AX197" s="5"/>
      <c r="BA197" s="6"/>
      <c r="BB197" s="5"/>
      <c r="BL197" s="5"/>
    </row>
    <row r="198" spans="1:64" ht="30" hidden="1" customHeight="1" x14ac:dyDescent="0.15">
      <c r="B198" s="108"/>
      <c r="C198" s="169"/>
      <c r="D198" s="169"/>
      <c r="E198" s="169"/>
      <c r="F198" s="169"/>
      <c r="G198" s="170"/>
      <c r="H198" s="170"/>
      <c r="I198" s="170"/>
      <c r="J198" s="171"/>
      <c r="K198" s="171"/>
      <c r="L198" s="171"/>
      <c r="M198" s="171"/>
      <c r="N198" s="171"/>
      <c r="O198" s="171"/>
      <c r="P198" s="171"/>
      <c r="Q198" s="171"/>
      <c r="T198" s="22"/>
      <c r="U198" s="22"/>
      <c r="V198" s="22"/>
      <c r="W198" s="8"/>
      <c r="X198" s="8"/>
      <c r="Y198" s="7"/>
      <c r="Z198" s="7"/>
      <c r="AA198" s="22"/>
      <c r="AB198" s="22"/>
      <c r="AC198" s="22"/>
      <c r="AD198" s="22"/>
      <c r="AL198" s="5"/>
      <c r="AP198" s="5"/>
      <c r="AT198" s="5"/>
      <c r="AW198" s="6"/>
      <c r="AX198" s="5"/>
      <c r="BA198" s="6"/>
      <c r="BB198" s="5"/>
      <c r="BL198" s="5"/>
    </row>
    <row r="199" spans="1:64" ht="30" hidden="1" customHeight="1" x14ac:dyDescent="0.15">
      <c r="B199" s="108"/>
      <c r="C199" s="169"/>
      <c r="D199" s="169"/>
      <c r="E199" s="169"/>
      <c r="F199" s="169"/>
      <c r="G199" s="170"/>
      <c r="H199" s="170"/>
      <c r="I199" s="170"/>
      <c r="J199" s="171"/>
      <c r="K199" s="171"/>
      <c r="L199" s="171"/>
      <c r="M199" s="171"/>
      <c r="N199" s="171"/>
      <c r="O199" s="171"/>
      <c r="P199" s="171"/>
      <c r="Q199" s="171"/>
      <c r="T199" s="22"/>
      <c r="U199" s="22"/>
      <c r="V199" s="22"/>
      <c r="W199" s="8"/>
      <c r="X199" s="8"/>
      <c r="Y199" s="7"/>
      <c r="Z199" s="7"/>
      <c r="AA199" s="22"/>
      <c r="AB199" s="22"/>
      <c r="AC199" s="22"/>
      <c r="AD199" s="22"/>
      <c r="AL199" s="5"/>
      <c r="AP199" s="5"/>
      <c r="AT199" s="5"/>
      <c r="AW199" s="6"/>
      <c r="AX199" s="5"/>
      <c r="BA199" s="6"/>
      <c r="BB199" s="5"/>
      <c r="BL199" s="5"/>
    </row>
    <row r="200" spans="1:64" ht="30" hidden="1" customHeight="1" x14ac:dyDescent="0.15">
      <c r="B200" s="108"/>
      <c r="C200" s="169"/>
      <c r="D200" s="169"/>
      <c r="E200" s="169"/>
      <c r="F200" s="169"/>
      <c r="G200" s="170"/>
      <c r="H200" s="170"/>
      <c r="I200" s="170"/>
      <c r="J200" s="171"/>
      <c r="K200" s="171"/>
      <c r="L200" s="171"/>
      <c r="M200" s="171"/>
      <c r="N200" s="171"/>
      <c r="O200" s="171"/>
      <c r="P200" s="171"/>
      <c r="Q200" s="171"/>
      <c r="T200" s="22"/>
      <c r="U200" s="22"/>
      <c r="V200" s="22"/>
      <c r="W200" s="8"/>
      <c r="X200" s="8"/>
      <c r="Y200" s="7"/>
      <c r="Z200" s="7"/>
      <c r="AA200" s="22"/>
      <c r="AB200" s="22"/>
      <c r="AC200" s="22"/>
      <c r="AD200" s="22"/>
      <c r="AL200" s="5"/>
      <c r="AP200" s="5"/>
      <c r="AT200" s="5"/>
      <c r="AW200" s="6"/>
      <c r="AX200" s="5"/>
      <c r="BA200" s="6"/>
      <c r="BB200" s="5"/>
      <c r="BL200" s="5"/>
    </row>
    <row r="201" spans="1:64" ht="30" hidden="1" customHeight="1" x14ac:dyDescent="0.15">
      <c r="B201" s="108"/>
      <c r="C201" s="169"/>
      <c r="D201" s="169"/>
      <c r="E201" s="169"/>
      <c r="F201" s="169"/>
      <c r="G201" s="170"/>
      <c r="H201" s="170"/>
      <c r="I201" s="170"/>
      <c r="J201" s="171"/>
      <c r="K201" s="171"/>
      <c r="L201" s="171"/>
      <c r="M201" s="171"/>
      <c r="N201" s="171"/>
      <c r="O201" s="171"/>
      <c r="P201" s="171"/>
      <c r="Q201" s="171"/>
      <c r="T201" s="22"/>
      <c r="U201" s="22"/>
      <c r="V201" s="22"/>
      <c r="W201" s="8"/>
      <c r="X201" s="8"/>
      <c r="Y201" s="7"/>
      <c r="Z201" s="7"/>
      <c r="AA201" s="22"/>
      <c r="AB201" s="22"/>
      <c r="AC201" s="22"/>
      <c r="AD201" s="22"/>
      <c r="AL201" s="5"/>
      <c r="AP201" s="5"/>
      <c r="AT201" s="5"/>
      <c r="AW201" s="6"/>
      <c r="AX201" s="5"/>
      <c r="BA201" s="6"/>
      <c r="BB201" s="5"/>
      <c r="BL201" s="5"/>
    </row>
    <row r="202" spans="1:64" ht="30" hidden="1" customHeight="1" x14ac:dyDescent="0.15">
      <c r="B202" s="108"/>
      <c r="C202" s="169"/>
      <c r="D202" s="169"/>
      <c r="E202" s="169"/>
      <c r="F202" s="169"/>
      <c r="G202" s="170"/>
      <c r="H202" s="170"/>
      <c r="I202" s="170"/>
      <c r="J202" s="171"/>
      <c r="K202" s="171"/>
      <c r="L202" s="171"/>
      <c r="M202" s="171"/>
      <c r="N202" s="171"/>
      <c r="O202" s="171"/>
      <c r="P202" s="171"/>
      <c r="Q202" s="171"/>
      <c r="T202" s="22"/>
      <c r="U202" s="22"/>
      <c r="V202" s="22"/>
      <c r="W202" s="8"/>
      <c r="X202" s="8"/>
      <c r="Y202" s="7"/>
      <c r="Z202" s="7"/>
      <c r="AA202" s="22"/>
      <c r="AB202" s="22"/>
      <c r="AC202" s="22"/>
      <c r="AD202" s="22"/>
      <c r="AL202" s="5"/>
      <c r="AP202" s="5"/>
      <c r="AT202" s="5"/>
      <c r="AW202" s="6"/>
      <c r="AX202" s="5"/>
      <c r="BA202" s="6"/>
      <c r="BB202" s="5"/>
      <c r="BL202" s="5"/>
    </row>
    <row r="203" spans="1:64" ht="30" hidden="1" customHeight="1" x14ac:dyDescent="0.15">
      <c r="B203" s="108"/>
      <c r="C203" s="169"/>
      <c r="D203" s="169"/>
      <c r="E203" s="169"/>
      <c r="F203" s="169"/>
      <c r="G203" s="170"/>
      <c r="H203" s="170"/>
      <c r="I203" s="170"/>
      <c r="J203" s="171"/>
      <c r="K203" s="171"/>
      <c r="L203" s="171"/>
      <c r="M203" s="171"/>
      <c r="N203" s="171"/>
      <c r="O203" s="171"/>
      <c r="P203" s="171"/>
      <c r="Q203" s="171"/>
      <c r="T203" s="22"/>
      <c r="U203" s="22"/>
      <c r="V203" s="22"/>
      <c r="W203" s="8"/>
      <c r="X203" s="8"/>
      <c r="Y203" s="7"/>
      <c r="Z203" s="7"/>
      <c r="AA203" s="22"/>
      <c r="AB203" s="22"/>
      <c r="AC203" s="22"/>
      <c r="AD203" s="22"/>
      <c r="AL203" s="5"/>
      <c r="AP203" s="5"/>
      <c r="AT203" s="5"/>
      <c r="AW203" s="6"/>
      <c r="AX203" s="5"/>
      <c r="BA203" s="6"/>
      <c r="BB203" s="5"/>
      <c r="BL203" s="5"/>
    </row>
    <row r="204" spans="1:64" ht="30" hidden="1" customHeight="1" x14ac:dyDescent="0.15">
      <c r="B204" s="108"/>
      <c r="C204" s="169"/>
      <c r="D204" s="169"/>
      <c r="E204" s="169"/>
      <c r="F204" s="169"/>
      <c r="G204" s="170"/>
      <c r="H204" s="170"/>
      <c r="I204" s="170"/>
      <c r="J204" s="171"/>
      <c r="K204" s="171"/>
      <c r="L204" s="171"/>
      <c r="M204" s="171"/>
      <c r="N204" s="171"/>
      <c r="O204" s="171"/>
      <c r="P204" s="171"/>
      <c r="Q204" s="171"/>
      <c r="T204" s="22"/>
      <c r="U204" s="22"/>
      <c r="V204" s="22"/>
      <c r="W204" s="8"/>
      <c r="X204" s="8"/>
      <c r="Y204" s="7"/>
      <c r="Z204" s="7"/>
      <c r="AA204" s="22"/>
      <c r="AB204" s="22"/>
      <c r="AC204" s="22"/>
      <c r="AD204" s="22"/>
      <c r="AL204" s="5"/>
      <c r="AP204" s="5"/>
      <c r="AT204" s="5"/>
      <c r="AW204" s="6"/>
      <c r="AX204" s="5"/>
      <c r="BA204" s="6"/>
      <c r="BB204" s="5"/>
      <c r="BL204" s="5"/>
    </row>
    <row r="205" spans="1:64" ht="30" hidden="1" customHeight="1" x14ac:dyDescent="0.15">
      <c r="B205" s="108"/>
      <c r="C205" s="169"/>
      <c r="D205" s="169"/>
      <c r="E205" s="169"/>
      <c r="F205" s="169"/>
      <c r="G205" s="170"/>
      <c r="H205" s="170"/>
      <c r="I205" s="170"/>
      <c r="J205" s="171"/>
      <c r="K205" s="171"/>
      <c r="L205" s="171"/>
      <c r="M205" s="171"/>
      <c r="N205" s="171"/>
      <c r="O205" s="171"/>
      <c r="P205" s="171"/>
      <c r="Q205" s="171"/>
      <c r="T205" s="22"/>
      <c r="U205" s="22"/>
      <c r="V205" s="22"/>
      <c r="W205" s="8"/>
      <c r="X205" s="8"/>
      <c r="Y205" s="7"/>
      <c r="Z205" s="7"/>
      <c r="AA205" s="22"/>
      <c r="AB205" s="22"/>
      <c r="AC205" s="22"/>
      <c r="AD205" s="22"/>
      <c r="AL205" s="5"/>
      <c r="AP205" s="5"/>
      <c r="AT205" s="5"/>
      <c r="AW205" s="6"/>
      <c r="AX205" s="5"/>
      <c r="BA205" s="6"/>
      <c r="BB205" s="5"/>
      <c r="BL205" s="5"/>
    </row>
    <row r="206" spans="1:64" ht="30" hidden="1" customHeight="1" x14ac:dyDescent="0.15">
      <c r="B206" s="108"/>
      <c r="C206" s="108"/>
      <c r="D206" s="108"/>
      <c r="E206" s="108"/>
      <c r="F206" s="108"/>
      <c r="G206" s="108"/>
      <c r="H206" s="108"/>
      <c r="I206" s="108"/>
      <c r="T206" s="22"/>
      <c r="U206" s="22"/>
      <c r="V206" s="22"/>
      <c r="W206" s="8"/>
      <c r="X206" s="8"/>
      <c r="Y206" s="7"/>
      <c r="Z206" s="7"/>
      <c r="AA206" s="22"/>
      <c r="AB206" s="22"/>
      <c r="AC206" s="22"/>
      <c r="AD206" s="22"/>
      <c r="AL206" s="5"/>
      <c r="AP206" s="5"/>
      <c r="AT206" s="5"/>
      <c r="AW206" s="6"/>
      <c r="AX206" s="5"/>
      <c r="BA206" s="6"/>
      <c r="BB206" s="5"/>
      <c r="BL206" s="5"/>
    </row>
    <row r="207" spans="1:64" ht="30" hidden="1" customHeight="1" x14ac:dyDescent="0.15"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L207" s="5"/>
      <c r="AP207" s="5"/>
      <c r="AT207" s="5"/>
      <c r="AW207" s="6"/>
      <c r="AX207" s="5"/>
      <c r="BA207" s="6"/>
      <c r="BB207" s="5"/>
      <c r="BL207" s="5"/>
    </row>
    <row r="208" spans="1:64" ht="30" hidden="1" customHeight="1" x14ac:dyDescent="0.15">
      <c r="A208" s="832"/>
      <c r="B208" s="832"/>
      <c r="C208" s="832"/>
      <c r="D208" s="832"/>
      <c r="E208" s="832"/>
      <c r="F208" s="832"/>
      <c r="G208" s="832"/>
      <c r="H208" s="832"/>
      <c r="I208" s="832"/>
      <c r="J208" s="832"/>
      <c r="K208" s="832"/>
      <c r="L208" s="832"/>
      <c r="M208" s="832"/>
      <c r="N208" s="832"/>
      <c r="O208" s="832"/>
      <c r="P208" s="832"/>
      <c r="Q208" s="832"/>
      <c r="R208" s="832"/>
      <c r="T208" s="22"/>
      <c r="U208" s="22"/>
      <c r="V208" s="22"/>
      <c r="W208" s="8"/>
      <c r="X208" s="8"/>
      <c r="Y208" s="22"/>
      <c r="Z208" s="22"/>
      <c r="AA208" s="22"/>
      <c r="AB208" s="22"/>
      <c r="AC208" s="22"/>
      <c r="AD208" s="22"/>
      <c r="AJ208" s="22"/>
      <c r="AK208" s="22"/>
      <c r="AL208" s="22"/>
      <c r="AM208" s="22"/>
    </row>
    <row r="209" spans="2:26" ht="30" hidden="1" customHeight="1" x14ac:dyDescent="0.15">
      <c r="W209" s="8"/>
      <c r="X209" s="8"/>
      <c r="Y209" s="22"/>
      <c r="Z209" s="7"/>
    </row>
    <row r="210" spans="2:26" ht="30" hidden="1" customHeight="1" x14ac:dyDescent="0.15">
      <c r="S210" s="99"/>
      <c r="T210" s="99"/>
      <c r="U210" s="99"/>
      <c r="V210" s="99"/>
      <c r="W210" s="99"/>
      <c r="X210" s="99"/>
    </row>
    <row r="211" spans="2:26" ht="30" hidden="1" customHeight="1" x14ac:dyDescent="0.15">
      <c r="B211" s="99"/>
      <c r="C211" s="99"/>
      <c r="D211" s="99"/>
      <c r="E211" s="99"/>
      <c r="F211" s="99"/>
      <c r="G211" s="99"/>
      <c r="H211" s="99"/>
      <c r="I211" s="99"/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</row>
    <row r="212" spans="2:26" ht="30" hidden="1" customHeight="1" x14ac:dyDescent="0.15">
      <c r="B212" s="99"/>
      <c r="C212" s="99"/>
      <c r="D212" s="99"/>
      <c r="E212" s="99"/>
      <c r="F212" s="99"/>
      <c r="G212" s="99"/>
      <c r="H212" s="99"/>
      <c r="I212" s="99"/>
      <c r="J212" s="99"/>
      <c r="K212" s="99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</row>
    <row r="213" spans="2:26" ht="30" hidden="1" customHeight="1" x14ac:dyDescent="0.15">
      <c r="B213" s="99"/>
      <c r="C213" s="99"/>
      <c r="D213" s="99"/>
      <c r="E213" s="99"/>
      <c r="F213" s="99"/>
      <c r="G213" s="99"/>
      <c r="H213" s="99"/>
      <c r="I213" s="99"/>
      <c r="J213" s="99"/>
      <c r="K213" s="99"/>
      <c r="L213" s="99"/>
      <c r="M213" s="99"/>
      <c r="N213" s="99"/>
      <c r="O213" s="99"/>
      <c r="P213" s="99"/>
      <c r="Q213" s="99"/>
      <c r="R213" s="99"/>
    </row>
  </sheetData>
  <sheetProtection algorithmName="SHA-512" hashValue="BTnhuGje1Np0PPuuKEA9Txn/HIGUArnp9BThsL9MM9o+Vcu6J6Fms3akebS+SxYu06qHSsRnzpotmN50HEyUBw==" saltValue="GuP22eNP4F7ari4nWfNG4g==" spinCount="100000" sheet="1" objects="1" scenarios="1"/>
  <protectedRanges>
    <protectedRange sqref="AT13:AT150 BB13:BB150 AX13:AX150" name="Rango10"/>
    <protectedRange sqref="AP13:AP150" name="Rango9"/>
    <protectedRange sqref="AP13:AP150" name="Rango7"/>
    <protectedRange sqref="AL13:AL150" name="Rango5"/>
    <protectedRange sqref="B178 W209:Z209 AE178 BC175:BD180 Y178:Z178 K178:L178 G180:H180 AN178:AO178 AR178:AS178" name="Rango6_5"/>
    <protectedRange sqref="I8 J7:L7 R8 O8 F8:G8 W7:X7 A8 A7:D7 H7 W8 T7:U8 N7:R7 Y8:AA8 AA7 A9:AS9 AB7:AS8" name="Rango2"/>
    <protectedRange sqref="B8" name="Rango2_1"/>
    <protectedRange sqref="H177 V177" name="Rango6_5_2"/>
  </protectedRanges>
  <mergeCells count="330">
    <mergeCell ref="V186:X186"/>
    <mergeCell ref="B186:E186"/>
    <mergeCell ref="N190:O190"/>
    <mergeCell ref="Y183:AB183"/>
    <mergeCell ref="Y184:AB184"/>
    <mergeCell ref="Y185:AB185"/>
    <mergeCell ref="Y186:AB186"/>
    <mergeCell ref="Y187:AB187"/>
    <mergeCell ref="Q182:AE182"/>
    <mergeCell ref="Q189:AE189"/>
    <mergeCell ref="AB190:AE190"/>
    <mergeCell ref="Q184:U184"/>
    <mergeCell ref="Q185:U185"/>
    <mergeCell ref="Q186:U186"/>
    <mergeCell ref="AD187:AE187"/>
    <mergeCell ref="V187:X187"/>
    <mergeCell ref="Q187:U187"/>
    <mergeCell ref="N188:O189"/>
    <mergeCell ref="AC183:AE183"/>
    <mergeCell ref="AD185:AE185"/>
    <mergeCell ref="Q190:U190"/>
    <mergeCell ref="V190:X190"/>
    <mergeCell ref="Y190:AA190"/>
    <mergeCell ref="AD186:AE186"/>
    <mergeCell ref="AD184:AE184"/>
    <mergeCell ref="AI153:AP153"/>
    <mergeCell ref="U153:W153"/>
    <mergeCell ref="U154:W154"/>
    <mergeCell ref="U155:W155"/>
    <mergeCell ref="U156:W156"/>
    <mergeCell ref="U157:W157"/>
    <mergeCell ref="Y155:AB157"/>
    <mergeCell ref="B190:E190"/>
    <mergeCell ref="F184:H184"/>
    <mergeCell ref="I184:K184"/>
    <mergeCell ref="I183:K183"/>
    <mergeCell ref="L183:O183"/>
    <mergeCell ref="B184:E184"/>
    <mergeCell ref="B157:M157"/>
    <mergeCell ref="B159:M159"/>
    <mergeCell ref="P155:R155"/>
    <mergeCell ref="P156:R156"/>
    <mergeCell ref="P157:R157"/>
    <mergeCell ref="P159:R159"/>
    <mergeCell ref="N186:O186"/>
    <mergeCell ref="V184:X184"/>
    <mergeCell ref="B154:M154"/>
    <mergeCell ref="B155:M155"/>
    <mergeCell ref="B191:E191"/>
    <mergeCell ref="F187:H187"/>
    <mergeCell ref="F188:H189"/>
    <mergeCell ref="F190:H190"/>
    <mergeCell ref="F191:H191"/>
    <mergeCell ref="I185:K185"/>
    <mergeCell ref="I186:K186"/>
    <mergeCell ref="I187:K187"/>
    <mergeCell ref="I188:K189"/>
    <mergeCell ref="I190:K190"/>
    <mergeCell ref="I191:K191"/>
    <mergeCell ref="B187:E187"/>
    <mergeCell ref="B188:E189"/>
    <mergeCell ref="B185:E185"/>
    <mergeCell ref="F185:H185"/>
    <mergeCell ref="F186:H186"/>
    <mergeCell ref="B156:M156"/>
    <mergeCell ref="C129:F129"/>
    <mergeCell ref="C130:F130"/>
    <mergeCell ref="AX155:AY157"/>
    <mergeCell ref="AX159:AY159"/>
    <mergeCell ref="AQ156:AS156"/>
    <mergeCell ref="U159:W159"/>
    <mergeCell ref="Y159:AB159"/>
    <mergeCell ref="AQ158:AS158"/>
    <mergeCell ref="AQ159:AS159"/>
    <mergeCell ref="AQ155:AS155"/>
    <mergeCell ref="AI154:AO154"/>
    <mergeCell ref="AI155:AO155"/>
    <mergeCell ref="AI156:AO156"/>
    <mergeCell ref="AI157:AO157"/>
    <mergeCell ref="AI158:AO158"/>
    <mergeCell ref="AQ157:AS157"/>
    <mergeCell ref="C143:F143"/>
    <mergeCell ref="V185:X185"/>
    <mergeCell ref="H177:M177"/>
    <mergeCell ref="T173:V173"/>
    <mergeCell ref="V179:AA179"/>
    <mergeCell ref="V176:AA176"/>
    <mergeCell ref="H176:M176"/>
    <mergeCell ref="B180:I180"/>
    <mergeCell ref="K180:V180"/>
    <mergeCell ref="Q183:U183"/>
    <mergeCell ref="V183:X183"/>
    <mergeCell ref="B182:O182"/>
    <mergeCell ref="B183:E183"/>
    <mergeCell ref="F183:H183"/>
    <mergeCell ref="H179:N179"/>
    <mergeCell ref="V177:AA177"/>
    <mergeCell ref="V178:AA178"/>
    <mergeCell ref="H175:L175"/>
    <mergeCell ref="H178:N178"/>
    <mergeCell ref="T172:V172"/>
    <mergeCell ref="H172:S172"/>
    <mergeCell ref="H173:S173"/>
    <mergeCell ref="C35:F35"/>
    <mergeCell ref="C36:F36"/>
    <mergeCell ref="C150:F150"/>
    <mergeCell ref="B151:F151"/>
    <mergeCell ref="C141:F141"/>
    <mergeCell ref="C137:F137"/>
    <mergeCell ref="C138:F138"/>
    <mergeCell ref="C126:F126"/>
    <mergeCell ref="C134:F134"/>
    <mergeCell ref="C43:F43"/>
    <mergeCell ref="C38:F38"/>
    <mergeCell ref="C44:F44"/>
    <mergeCell ref="C45:F45"/>
    <mergeCell ref="C39:F39"/>
    <mergeCell ref="C40:F40"/>
    <mergeCell ref="C49:F49"/>
    <mergeCell ref="C69:F69"/>
    <mergeCell ref="C41:F41"/>
    <mergeCell ref="C85:F85"/>
    <mergeCell ref="C81:F81"/>
    <mergeCell ref="C78:F78"/>
    <mergeCell ref="A208:R208"/>
    <mergeCell ref="N185:O185"/>
    <mergeCell ref="N184:O184"/>
    <mergeCell ref="N191:O191"/>
    <mergeCell ref="BO152:BP152"/>
    <mergeCell ref="BE153:BG153"/>
    <mergeCell ref="AM12:AO12"/>
    <mergeCell ref="AQ12:AS12"/>
    <mergeCell ref="BO18:BP18"/>
    <mergeCell ref="BO19:BP19"/>
    <mergeCell ref="AQ154:AS154"/>
    <mergeCell ref="BO15:BP15"/>
    <mergeCell ref="BO14:BP14"/>
    <mergeCell ref="BO16:BP16"/>
    <mergeCell ref="AQ153:AS153"/>
    <mergeCell ref="AU12:AW12"/>
    <mergeCell ref="AY12:BA12"/>
    <mergeCell ref="P153:R153"/>
    <mergeCell ref="BO13:BP13"/>
    <mergeCell ref="C24:F24"/>
    <mergeCell ref="C37:F37"/>
    <mergeCell ref="C21:F21"/>
    <mergeCell ref="C22:F22"/>
    <mergeCell ref="C14:F14"/>
    <mergeCell ref="Z8:AE8"/>
    <mergeCell ref="BE10:BK10"/>
    <mergeCell ref="AI11:AL11"/>
    <mergeCell ref="AM11:AP11"/>
    <mergeCell ref="AQ11:AT11"/>
    <mergeCell ref="AU11:AX11"/>
    <mergeCell ref="T11:Z11"/>
    <mergeCell ref="AA11:AE11"/>
    <mergeCell ref="AI12:AK12"/>
    <mergeCell ref="BE11:BG11"/>
    <mergeCell ref="AH11:AH12"/>
    <mergeCell ref="BI11:BK11"/>
    <mergeCell ref="AY11:BB11"/>
    <mergeCell ref="T10:AE10"/>
    <mergeCell ref="AH10:BB10"/>
    <mergeCell ref="G11:M11"/>
    <mergeCell ref="C33:F33"/>
    <mergeCell ref="C34:F34"/>
    <mergeCell ref="C25:F25"/>
    <mergeCell ref="C26:F26"/>
    <mergeCell ref="C17:F17"/>
    <mergeCell ref="C20:F20"/>
    <mergeCell ref="C13:F13"/>
    <mergeCell ref="C16:F16"/>
    <mergeCell ref="C19:F19"/>
    <mergeCell ref="C27:F27"/>
    <mergeCell ref="C31:F31"/>
    <mergeCell ref="C28:F28"/>
    <mergeCell ref="C29:F29"/>
    <mergeCell ref="C23:F23"/>
    <mergeCell ref="C30:F30"/>
    <mergeCell ref="AC2:AE2"/>
    <mergeCell ref="AC3:AE3"/>
    <mergeCell ref="AC4:AE4"/>
    <mergeCell ref="AC5:AE5"/>
    <mergeCell ref="C18:F18"/>
    <mergeCell ref="G10:R10"/>
    <mergeCell ref="U7:Y7"/>
    <mergeCell ref="B8:H8"/>
    <mergeCell ref="U8:Y8"/>
    <mergeCell ref="N11:R11"/>
    <mergeCell ref="B7:H7"/>
    <mergeCell ref="K2:Y3"/>
    <mergeCell ref="K4:Y4"/>
    <mergeCell ref="K5:Y5"/>
    <mergeCell ref="AA2:AB2"/>
    <mergeCell ref="AA3:AB3"/>
    <mergeCell ref="AA4:AB4"/>
    <mergeCell ref="AA5:AB5"/>
    <mergeCell ref="B2:J5"/>
    <mergeCell ref="B6:R6"/>
    <mergeCell ref="I8:T8"/>
    <mergeCell ref="Z7:AE7"/>
    <mergeCell ref="C15:F15"/>
    <mergeCell ref="C12:F12"/>
    <mergeCell ref="I7:T7"/>
    <mergeCell ref="C42:F42"/>
    <mergeCell ref="C112:F112"/>
    <mergeCell ref="C111:F111"/>
    <mergeCell ref="C83:F83"/>
    <mergeCell ref="C79:F79"/>
    <mergeCell ref="C47:F47"/>
    <mergeCell ref="C48:F48"/>
    <mergeCell ref="C102:F102"/>
    <mergeCell ref="C103:F103"/>
    <mergeCell ref="C32:F32"/>
    <mergeCell ref="C64:F64"/>
    <mergeCell ref="C84:F84"/>
    <mergeCell ref="C80:F80"/>
    <mergeCell ref="C50:F50"/>
    <mergeCell ref="C51:F51"/>
    <mergeCell ref="C52:F52"/>
    <mergeCell ref="C60:F60"/>
    <mergeCell ref="C55:F55"/>
    <mergeCell ref="C56:F56"/>
    <mergeCell ref="C46:F46"/>
    <mergeCell ref="C53:F53"/>
    <mergeCell ref="C54:F54"/>
    <mergeCell ref="B10:F11"/>
    <mergeCell ref="C127:F127"/>
    <mergeCell ref="C128:F128"/>
    <mergeCell ref="C57:F57"/>
    <mergeCell ref="C58:F58"/>
    <mergeCell ref="C59:F59"/>
    <mergeCell ref="C70:F70"/>
    <mergeCell ref="C61:F61"/>
    <mergeCell ref="C62:F62"/>
    <mergeCell ref="C63:F63"/>
    <mergeCell ref="C65:F65"/>
    <mergeCell ref="C66:F66"/>
    <mergeCell ref="C67:F67"/>
    <mergeCell ref="C68:F68"/>
    <mergeCell ref="C73:F73"/>
    <mergeCell ref="C74:F74"/>
    <mergeCell ref="C75:F75"/>
    <mergeCell ref="C76:F76"/>
    <mergeCell ref="C71:F71"/>
    <mergeCell ref="C72:F72"/>
    <mergeCell ref="C91:F91"/>
    <mergeCell ref="C77:F77"/>
    <mergeCell ref="C114:F114"/>
    <mergeCell ref="C115:F115"/>
    <mergeCell ref="C92:F92"/>
    <mergeCell ref="C93:F93"/>
    <mergeCell ref="C107:F107"/>
    <mergeCell ref="C90:F90"/>
    <mergeCell ref="C94:F94"/>
    <mergeCell ref="C95:F95"/>
    <mergeCell ref="C110:F110"/>
    <mergeCell ref="C88:F88"/>
    <mergeCell ref="C89:F89"/>
    <mergeCell ref="C82:F82"/>
    <mergeCell ref="C97:F97"/>
    <mergeCell ref="C96:F96"/>
    <mergeCell ref="C100:F100"/>
    <mergeCell ref="C101:F101"/>
    <mergeCell ref="C108:F108"/>
    <mergeCell ref="C109:F109"/>
    <mergeCell ref="C105:F105"/>
    <mergeCell ref="C106:F106"/>
    <mergeCell ref="T167:V167"/>
    <mergeCell ref="T168:V168"/>
    <mergeCell ref="T169:V169"/>
    <mergeCell ref="T170:V170"/>
    <mergeCell ref="T171:V171"/>
    <mergeCell ref="C113:F113"/>
    <mergeCell ref="C118:F118"/>
    <mergeCell ref="C119:F119"/>
    <mergeCell ref="C120:F120"/>
    <mergeCell ref="P154:R154"/>
    <mergeCell ref="C122:F122"/>
    <mergeCell ref="C148:F148"/>
    <mergeCell ref="C131:F131"/>
    <mergeCell ref="C132:F132"/>
    <mergeCell ref="C133:F133"/>
    <mergeCell ref="C139:F139"/>
    <mergeCell ref="C135:F135"/>
    <mergeCell ref="C136:F136"/>
    <mergeCell ref="C149:F149"/>
    <mergeCell ref="C145:F145"/>
    <mergeCell ref="C146:F146"/>
    <mergeCell ref="C144:F144"/>
    <mergeCell ref="C147:F147"/>
    <mergeCell ref="C142:F142"/>
    <mergeCell ref="C121:F121"/>
    <mergeCell ref="C140:F140"/>
    <mergeCell ref="C124:F124"/>
    <mergeCell ref="C125:F125"/>
    <mergeCell ref="C98:F98"/>
    <mergeCell ref="C99:F99"/>
    <mergeCell ref="C86:F86"/>
    <mergeCell ref="C87:F87"/>
    <mergeCell ref="V194:X194"/>
    <mergeCell ref="C116:F116"/>
    <mergeCell ref="C117:F117"/>
    <mergeCell ref="C123:F123"/>
    <mergeCell ref="C104:F104"/>
    <mergeCell ref="L188:L189"/>
    <mergeCell ref="B161:AE161"/>
    <mergeCell ref="H163:W163"/>
    <mergeCell ref="H165:W165"/>
    <mergeCell ref="H166:S166"/>
    <mergeCell ref="H167:S167"/>
    <mergeCell ref="H168:S168"/>
    <mergeCell ref="H169:S169"/>
    <mergeCell ref="H170:S170"/>
    <mergeCell ref="H171:S171"/>
    <mergeCell ref="T166:V166"/>
    <mergeCell ref="Y194:AA194"/>
    <mergeCell ref="V191:X191"/>
    <mergeCell ref="Q191:U191"/>
    <mergeCell ref="Y191:AA192"/>
    <mergeCell ref="AD191:AE192"/>
    <mergeCell ref="Q192:U192"/>
    <mergeCell ref="V192:X192"/>
    <mergeCell ref="Q193:U193"/>
    <mergeCell ref="V193:X193"/>
    <mergeCell ref="Y193:AA193"/>
    <mergeCell ref="AD193:AE193"/>
    <mergeCell ref="AB191:AC192"/>
    <mergeCell ref="AB193:AC193"/>
    <mergeCell ref="Q194:U194"/>
  </mergeCells>
  <conditionalFormatting sqref="B184:B188 B190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{383AAB14-F9D7-4C18-9E26-85741997A9E1}</x14:id>
        </ext>
      </extLst>
    </cfRule>
  </conditionalFormatting>
  <conditionalFormatting sqref="Q184:Q186">
    <cfRule type="colorScale" priority="155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15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{E6FD3613-323C-45FB-88EC-4D39A9194E04}</x14:id>
        </ext>
      </extLst>
    </cfRule>
  </conditionalFormatting>
  <conditionalFormatting sqref="Q191:Q193">
    <cfRule type="colorScale" priority="159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16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{CE8D8A57-CC07-4136-81BC-E4A46F2CDB58}</x14:id>
        </ext>
      </extLst>
    </cfRule>
  </conditionalFormatting>
  <conditionalFormatting sqref="AK13:AK150">
    <cfRule type="expression" dxfId="32" priority="99">
      <formula>AK13=$BE$155</formula>
    </cfRule>
    <cfRule type="expression" dxfId="31" priority="100">
      <formula>AK13=$BE$157</formula>
    </cfRule>
  </conditionalFormatting>
  <conditionalFormatting sqref="AO13:AO150">
    <cfRule type="expression" dxfId="30" priority="73">
      <formula>AO13=$BE$155</formula>
    </cfRule>
    <cfRule type="expression" dxfId="29" priority="74">
      <formula>AO13=$BE$157</formula>
    </cfRule>
  </conditionalFormatting>
  <conditionalFormatting sqref="AS13:AS150">
    <cfRule type="expression" dxfId="28" priority="71">
      <formula>AS13=$BE$155</formula>
    </cfRule>
    <cfRule type="expression" dxfId="27" priority="72">
      <formula>AS13=$BE$157</formula>
    </cfRule>
  </conditionalFormatting>
  <conditionalFormatting sqref="AW13:AW150">
    <cfRule type="expression" dxfId="26" priority="69">
      <formula>AW13=$BE$155</formula>
    </cfRule>
    <cfRule type="expression" dxfId="25" priority="70">
      <formula>AW13=$BE$157</formula>
    </cfRule>
  </conditionalFormatting>
  <conditionalFormatting sqref="BA13:BA150">
    <cfRule type="expression" dxfId="24" priority="7">
      <formula>BA13=$BE$155</formula>
    </cfRule>
    <cfRule type="expression" dxfId="23" priority="8">
      <formula>BA13=$BE$157</formula>
    </cfRule>
  </conditionalFormatting>
  <conditionalFormatting sqref="BM13:BM24 BM37:BM43 BM150">
    <cfRule type="colorScale" priority="131">
      <colorScale>
        <cfvo type="num" val="0"/>
        <cfvo type="percentile" val="50"/>
        <cfvo type="max"/>
        <color theme="3" tint="0.59999389629810485"/>
        <color rgb="FFFFEB84"/>
        <color rgb="FF63BE7B"/>
      </colorScale>
    </cfRule>
  </conditionalFormatting>
  <conditionalFormatting sqref="BM25:BM36">
    <cfRule type="colorScale" priority="68">
      <colorScale>
        <cfvo type="num" val="0"/>
        <cfvo type="percentile" val="50"/>
        <cfvo type="max"/>
        <color theme="3" tint="0.59999389629810485"/>
        <color rgb="FFFFEB84"/>
        <color rgb="FF63BE7B"/>
      </colorScale>
    </cfRule>
  </conditionalFormatting>
  <conditionalFormatting sqref="BM44:BM47">
    <cfRule type="colorScale" priority="36">
      <colorScale>
        <cfvo type="num" val="0"/>
        <cfvo type="percentile" val="50"/>
        <cfvo type="max"/>
        <color theme="3" tint="0.59999389629810485"/>
        <color rgb="FFFFEB84"/>
        <color rgb="FF63BE7B"/>
      </colorScale>
    </cfRule>
  </conditionalFormatting>
  <conditionalFormatting sqref="BM48:BM54">
    <cfRule type="colorScale" priority="39">
      <colorScale>
        <cfvo type="num" val="0"/>
        <cfvo type="percentile" val="50"/>
        <cfvo type="max"/>
        <color theme="3" tint="0.59999389629810485"/>
        <color rgb="FFFFEB84"/>
        <color rgb="FF63BE7B"/>
      </colorScale>
    </cfRule>
  </conditionalFormatting>
  <conditionalFormatting sqref="BM55:BM135">
    <cfRule type="colorScale" priority="52">
      <colorScale>
        <cfvo type="num" val="0"/>
        <cfvo type="percentile" val="50"/>
        <cfvo type="max"/>
        <color theme="3" tint="0.59999389629810485"/>
        <color rgb="FFFFEB84"/>
        <color rgb="FF63BE7B"/>
      </colorScale>
    </cfRule>
  </conditionalFormatting>
  <conditionalFormatting sqref="BM136:BM146 BM148:BM149">
    <cfRule type="colorScale" priority="55">
      <colorScale>
        <cfvo type="num" val="0"/>
        <cfvo type="percentile" val="50"/>
        <cfvo type="max"/>
        <color theme="3" tint="0.59999389629810485"/>
        <color rgb="FFFFEB84"/>
        <color rgb="FF63BE7B"/>
      </colorScale>
    </cfRule>
  </conditionalFormatting>
  <conditionalFormatting sqref="BM147">
    <cfRule type="colorScale" priority="23">
      <colorScale>
        <cfvo type="num" val="0"/>
        <cfvo type="percentile" val="50"/>
        <cfvo type="max"/>
        <color theme="3" tint="0.59999389629810485"/>
        <color rgb="FFFFEB84"/>
        <color rgb="FF63BE7B"/>
      </colorScale>
    </cfRule>
  </conditionalFormatting>
  <dataValidations count="1">
    <dataValidation type="list" allowBlank="1" showInputMessage="1" showErrorMessage="1" sqref="B13:B150" xr:uid="{00000000-0002-0000-0300-000000000000}">
      <formula1>$BE$12:$BG$12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54" orientation="landscape" r:id="rId1"/>
  <rowBreaks count="5" manualBreakCount="5">
    <brk id="23" max="60" man="1"/>
    <brk id="45" max="60" man="1"/>
    <brk id="117" max="60" man="1"/>
    <brk id="146" max="66" man="1"/>
    <brk id="195" max="66" man="1"/>
  </rowBreaks>
  <colBreaks count="1" manualBreakCount="1">
    <brk id="32" max="195" man="1"/>
  </colBreaks>
  <cellWatches>
    <cellWatch r="P154"/>
  </cellWatche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83AAB14-F9D7-4C18-9E26-85741997A9E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B184:B188 B190</xm:sqref>
        </x14:conditionalFormatting>
        <x14:conditionalFormatting xmlns:xm="http://schemas.microsoft.com/office/excel/2006/main">
          <x14:cfRule type="dataBar" id="{E6FD3613-323C-45FB-88EC-4D39A9194E0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Q184:Q186</xm:sqref>
        </x14:conditionalFormatting>
        <x14:conditionalFormatting xmlns:xm="http://schemas.microsoft.com/office/excel/2006/main">
          <x14:cfRule type="dataBar" id="{CE8D8A57-CC07-4136-81BC-E4A46F2CDB5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Q191:Q193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1000000}">
          <x14:formula1>
            <xm:f>Datos!$H$2:$H$7</xm:f>
          </x14:formula1>
          <xm:sqref>K5 Z5</xm:sqref>
        </x14:dataValidation>
        <x14:dataValidation type="list" allowBlank="1" showInputMessage="1" showErrorMessage="1" xr:uid="{00000000-0002-0000-0300-000002000000}">
          <x14:formula1>
            <xm:f>Datos!$G$2:$G$11</xm:f>
          </x14:formula1>
          <xm:sqref>Z7:AE7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WVZ158"/>
  <sheetViews>
    <sheetView zoomScaleNormal="100" zoomScaleSheetLayoutView="110" workbookViewId="0">
      <selection activeCell="P9" sqref="P9"/>
    </sheetView>
  </sheetViews>
  <sheetFormatPr baseColWidth="10" defaultColWidth="0" defaultRowHeight="13.5" zeroHeight="1" x14ac:dyDescent="0.25"/>
  <cols>
    <col min="1" max="1" width="1.7109375" style="41" customWidth="1"/>
    <col min="2" max="2" width="3.42578125" style="41" customWidth="1"/>
    <col min="3" max="3" width="11.42578125" style="41" customWidth="1"/>
    <col min="4" max="4" width="8.7109375" style="41" customWidth="1"/>
    <col min="5" max="5" width="3.42578125" style="41" customWidth="1"/>
    <col min="6" max="6" width="7.85546875" style="127" customWidth="1"/>
    <col min="7" max="7" width="7.7109375" style="127" customWidth="1"/>
    <col min="8" max="8" width="10.7109375" style="127" customWidth="1"/>
    <col min="9" max="9" width="9.85546875" style="127" customWidth="1"/>
    <col min="10" max="10" width="8.7109375" style="127" customWidth="1"/>
    <col min="11" max="11" width="5.42578125" style="127" customWidth="1"/>
    <col min="12" max="12" width="11.28515625" style="127" customWidth="1"/>
    <col min="13" max="13" width="8.140625" style="127" customWidth="1"/>
    <col min="14" max="14" width="11.85546875" style="127" customWidth="1"/>
    <col min="15" max="15" width="10" style="127" customWidth="1"/>
    <col min="16" max="16" width="10.85546875" style="127" customWidth="1"/>
    <col min="17" max="17" width="6.42578125" style="127" customWidth="1"/>
    <col min="18" max="18" width="1.7109375" style="41" customWidth="1"/>
    <col min="19" max="248" width="11.42578125" style="41" hidden="1"/>
    <col min="249" max="249" width="2.28515625" style="41" hidden="1"/>
    <col min="250" max="250" width="3.140625" style="41" hidden="1"/>
    <col min="251" max="251" width="29.7109375" style="41" hidden="1"/>
    <col min="252" max="252" width="7" style="41" hidden="1"/>
    <col min="253" max="253" width="32.85546875" style="41" hidden="1"/>
    <col min="254" max="254" width="6.5703125" style="41" hidden="1"/>
    <col min="255" max="262" width="6.28515625" style="41" hidden="1"/>
    <col min="263" max="263" width="2.28515625" style="41" hidden="1"/>
    <col min="264" max="504" width="11.42578125" style="41" hidden="1"/>
    <col min="505" max="505" width="2.28515625" style="41" hidden="1"/>
    <col min="506" max="506" width="3.140625" style="41" hidden="1"/>
    <col min="507" max="507" width="29.7109375" style="41" hidden="1"/>
    <col min="508" max="508" width="7" style="41" hidden="1"/>
    <col min="509" max="509" width="32.85546875" style="41" hidden="1"/>
    <col min="510" max="510" width="6.5703125" style="41" hidden="1"/>
    <col min="511" max="518" width="6.28515625" style="41" hidden="1"/>
    <col min="519" max="519" width="2.28515625" style="41" hidden="1"/>
    <col min="520" max="760" width="11.42578125" style="41" hidden="1"/>
    <col min="761" max="761" width="2.28515625" style="41" hidden="1"/>
    <col min="762" max="762" width="3.140625" style="41" hidden="1"/>
    <col min="763" max="763" width="29.7109375" style="41" hidden="1"/>
    <col min="764" max="764" width="7" style="41" hidden="1"/>
    <col min="765" max="765" width="32.85546875" style="41" hidden="1"/>
    <col min="766" max="766" width="6.5703125" style="41" hidden="1"/>
    <col min="767" max="774" width="6.28515625" style="41" hidden="1"/>
    <col min="775" max="775" width="2.28515625" style="41" hidden="1"/>
    <col min="776" max="1016" width="11.42578125" style="41" hidden="1"/>
    <col min="1017" max="1017" width="2.28515625" style="41" hidden="1"/>
    <col min="1018" max="1018" width="3.140625" style="41" hidden="1"/>
    <col min="1019" max="1019" width="29.7109375" style="41" hidden="1"/>
    <col min="1020" max="1020" width="7" style="41" hidden="1"/>
    <col min="1021" max="1021" width="32.85546875" style="41" hidden="1"/>
    <col min="1022" max="1022" width="6.5703125" style="41" hidden="1"/>
    <col min="1023" max="1030" width="6.28515625" style="41" hidden="1"/>
    <col min="1031" max="1031" width="2.28515625" style="41" hidden="1"/>
    <col min="1032" max="1272" width="11.42578125" style="41" hidden="1"/>
    <col min="1273" max="1273" width="2.28515625" style="41" hidden="1"/>
    <col min="1274" max="1274" width="3.140625" style="41" hidden="1"/>
    <col min="1275" max="1275" width="29.7109375" style="41" hidden="1"/>
    <col min="1276" max="1276" width="7" style="41" hidden="1"/>
    <col min="1277" max="1277" width="32.85546875" style="41" hidden="1"/>
    <col min="1278" max="1278" width="6.5703125" style="41" hidden="1"/>
    <col min="1279" max="1286" width="6.28515625" style="41" hidden="1"/>
    <col min="1287" max="1287" width="2.28515625" style="41" hidden="1"/>
    <col min="1288" max="1528" width="11.42578125" style="41" hidden="1"/>
    <col min="1529" max="1529" width="2.28515625" style="41" hidden="1"/>
    <col min="1530" max="1530" width="3.140625" style="41" hidden="1"/>
    <col min="1531" max="1531" width="29.7109375" style="41" hidden="1"/>
    <col min="1532" max="1532" width="7" style="41" hidden="1"/>
    <col min="1533" max="1533" width="32.85546875" style="41" hidden="1"/>
    <col min="1534" max="1534" width="6.5703125" style="41" hidden="1"/>
    <col min="1535" max="1542" width="6.28515625" style="41" hidden="1"/>
    <col min="1543" max="1543" width="2.28515625" style="41" hidden="1"/>
    <col min="1544" max="1784" width="11.42578125" style="41" hidden="1"/>
    <col min="1785" max="1785" width="2.28515625" style="41" hidden="1"/>
    <col min="1786" max="1786" width="3.140625" style="41" hidden="1"/>
    <col min="1787" max="1787" width="29.7109375" style="41" hidden="1"/>
    <col min="1788" max="1788" width="7" style="41" hidden="1"/>
    <col min="1789" max="1789" width="32.85546875" style="41" hidden="1"/>
    <col min="1790" max="1790" width="6.5703125" style="41" hidden="1"/>
    <col min="1791" max="1798" width="6.28515625" style="41" hidden="1"/>
    <col min="1799" max="1799" width="2.28515625" style="41" hidden="1"/>
    <col min="1800" max="2040" width="11.42578125" style="41" hidden="1"/>
    <col min="2041" max="2041" width="2.28515625" style="41" hidden="1"/>
    <col min="2042" max="2042" width="3.140625" style="41" hidden="1"/>
    <col min="2043" max="2043" width="29.7109375" style="41" hidden="1"/>
    <col min="2044" max="2044" width="7" style="41" hidden="1"/>
    <col min="2045" max="2045" width="32.85546875" style="41" hidden="1"/>
    <col min="2046" max="2046" width="6.5703125" style="41" hidden="1"/>
    <col min="2047" max="2054" width="6.28515625" style="41" hidden="1"/>
    <col min="2055" max="2055" width="2.28515625" style="41" hidden="1"/>
    <col min="2056" max="2296" width="11.42578125" style="41" hidden="1"/>
    <col min="2297" max="2297" width="2.28515625" style="41" hidden="1"/>
    <col min="2298" max="2298" width="3.140625" style="41" hidden="1"/>
    <col min="2299" max="2299" width="29.7109375" style="41" hidden="1"/>
    <col min="2300" max="2300" width="7" style="41" hidden="1"/>
    <col min="2301" max="2301" width="32.85546875" style="41" hidden="1"/>
    <col min="2302" max="2302" width="6.5703125" style="41" hidden="1"/>
    <col min="2303" max="2310" width="6.28515625" style="41" hidden="1"/>
    <col min="2311" max="2311" width="2.28515625" style="41" hidden="1"/>
    <col min="2312" max="2552" width="11.42578125" style="41" hidden="1"/>
    <col min="2553" max="2553" width="2.28515625" style="41" hidden="1"/>
    <col min="2554" max="2554" width="3.140625" style="41" hidden="1"/>
    <col min="2555" max="2555" width="29.7109375" style="41" hidden="1"/>
    <col min="2556" max="2556" width="7" style="41" hidden="1"/>
    <col min="2557" max="2557" width="32.85546875" style="41" hidden="1"/>
    <col min="2558" max="2558" width="6.5703125" style="41" hidden="1"/>
    <col min="2559" max="2566" width="6.28515625" style="41" hidden="1"/>
    <col min="2567" max="2567" width="2.28515625" style="41" hidden="1"/>
    <col min="2568" max="2808" width="11.42578125" style="41" hidden="1"/>
    <col min="2809" max="2809" width="2.28515625" style="41" hidden="1"/>
    <col min="2810" max="2810" width="3.140625" style="41" hidden="1"/>
    <col min="2811" max="2811" width="29.7109375" style="41" hidden="1"/>
    <col min="2812" max="2812" width="7" style="41" hidden="1"/>
    <col min="2813" max="2813" width="32.85546875" style="41" hidden="1"/>
    <col min="2814" max="2814" width="6.5703125" style="41" hidden="1"/>
    <col min="2815" max="2822" width="6.28515625" style="41" hidden="1"/>
    <col min="2823" max="2823" width="2.28515625" style="41" hidden="1"/>
    <col min="2824" max="3064" width="11.42578125" style="41" hidden="1"/>
    <col min="3065" max="3065" width="2.28515625" style="41" hidden="1"/>
    <col min="3066" max="3066" width="3.140625" style="41" hidden="1"/>
    <col min="3067" max="3067" width="29.7109375" style="41" hidden="1"/>
    <col min="3068" max="3068" width="7" style="41" hidden="1"/>
    <col min="3069" max="3069" width="32.85546875" style="41" hidden="1"/>
    <col min="3070" max="3070" width="6.5703125" style="41" hidden="1"/>
    <col min="3071" max="3078" width="6.28515625" style="41" hidden="1"/>
    <col min="3079" max="3079" width="2.28515625" style="41" hidden="1"/>
    <col min="3080" max="3320" width="11.42578125" style="41" hidden="1"/>
    <col min="3321" max="3321" width="2.28515625" style="41" hidden="1"/>
    <col min="3322" max="3322" width="3.140625" style="41" hidden="1"/>
    <col min="3323" max="3323" width="29.7109375" style="41" hidden="1"/>
    <col min="3324" max="3324" width="7" style="41" hidden="1"/>
    <col min="3325" max="3325" width="32.85546875" style="41" hidden="1"/>
    <col min="3326" max="3326" width="6.5703125" style="41" hidden="1"/>
    <col min="3327" max="3334" width="6.28515625" style="41" hidden="1"/>
    <col min="3335" max="3335" width="2.28515625" style="41" hidden="1"/>
    <col min="3336" max="3576" width="11.42578125" style="41" hidden="1"/>
    <col min="3577" max="3577" width="2.28515625" style="41" hidden="1"/>
    <col min="3578" max="3578" width="3.140625" style="41" hidden="1"/>
    <col min="3579" max="3579" width="29.7109375" style="41" hidden="1"/>
    <col min="3580" max="3580" width="7" style="41" hidden="1"/>
    <col min="3581" max="3581" width="32.85546875" style="41" hidden="1"/>
    <col min="3582" max="3582" width="6.5703125" style="41" hidden="1"/>
    <col min="3583" max="3590" width="6.28515625" style="41" hidden="1"/>
    <col min="3591" max="3591" width="2.28515625" style="41" hidden="1"/>
    <col min="3592" max="3832" width="11.42578125" style="41" hidden="1"/>
    <col min="3833" max="3833" width="2.28515625" style="41" hidden="1"/>
    <col min="3834" max="3834" width="3.140625" style="41" hidden="1"/>
    <col min="3835" max="3835" width="29.7109375" style="41" hidden="1"/>
    <col min="3836" max="3836" width="7" style="41" hidden="1"/>
    <col min="3837" max="3837" width="32.85546875" style="41" hidden="1"/>
    <col min="3838" max="3838" width="6.5703125" style="41" hidden="1"/>
    <col min="3839" max="3846" width="6.28515625" style="41" hidden="1"/>
    <col min="3847" max="3847" width="2.28515625" style="41" hidden="1"/>
    <col min="3848" max="4088" width="11.42578125" style="41" hidden="1"/>
    <col min="4089" max="4089" width="2.28515625" style="41" hidden="1"/>
    <col min="4090" max="4090" width="3.140625" style="41" hidden="1"/>
    <col min="4091" max="4091" width="29.7109375" style="41" hidden="1"/>
    <col min="4092" max="4092" width="7" style="41" hidden="1"/>
    <col min="4093" max="4093" width="32.85546875" style="41" hidden="1"/>
    <col min="4094" max="4094" width="6.5703125" style="41" hidden="1"/>
    <col min="4095" max="4102" width="6.28515625" style="41" hidden="1"/>
    <col min="4103" max="4103" width="2.28515625" style="41" hidden="1"/>
    <col min="4104" max="4344" width="11.42578125" style="41" hidden="1"/>
    <col min="4345" max="4345" width="2.28515625" style="41" hidden="1"/>
    <col min="4346" max="4346" width="3.140625" style="41" hidden="1"/>
    <col min="4347" max="4347" width="29.7109375" style="41" hidden="1"/>
    <col min="4348" max="4348" width="7" style="41" hidden="1"/>
    <col min="4349" max="4349" width="32.85546875" style="41" hidden="1"/>
    <col min="4350" max="4350" width="6.5703125" style="41" hidden="1"/>
    <col min="4351" max="4358" width="6.28515625" style="41" hidden="1"/>
    <col min="4359" max="4359" width="2.28515625" style="41" hidden="1"/>
    <col min="4360" max="4600" width="11.42578125" style="41" hidden="1"/>
    <col min="4601" max="4601" width="2.28515625" style="41" hidden="1"/>
    <col min="4602" max="4602" width="3.140625" style="41" hidden="1"/>
    <col min="4603" max="4603" width="29.7109375" style="41" hidden="1"/>
    <col min="4604" max="4604" width="7" style="41" hidden="1"/>
    <col min="4605" max="4605" width="32.85546875" style="41" hidden="1"/>
    <col min="4606" max="4606" width="6.5703125" style="41" hidden="1"/>
    <col min="4607" max="4614" width="6.28515625" style="41" hidden="1"/>
    <col min="4615" max="4615" width="2.28515625" style="41" hidden="1"/>
    <col min="4616" max="4856" width="11.42578125" style="41" hidden="1"/>
    <col min="4857" max="4857" width="2.28515625" style="41" hidden="1"/>
    <col min="4858" max="4858" width="3.140625" style="41" hidden="1"/>
    <col min="4859" max="4859" width="29.7109375" style="41" hidden="1"/>
    <col min="4860" max="4860" width="7" style="41" hidden="1"/>
    <col min="4861" max="4861" width="32.85546875" style="41" hidden="1"/>
    <col min="4862" max="4862" width="6.5703125" style="41" hidden="1"/>
    <col min="4863" max="4870" width="6.28515625" style="41" hidden="1"/>
    <col min="4871" max="4871" width="2.28515625" style="41" hidden="1"/>
    <col min="4872" max="5112" width="11.42578125" style="41" hidden="1"/>
    <col min="5113" max="5113" width="2.28515625" style="41" hidden="1"/>
    <col min="5114" max="5114" width="3.140625" style="41" hidden="1"/>
    <col min="5115" max="5115" width="29.7109375" style="41" hidden="1"/>
    <col min="5116" max="5116" width="7" style="41" hidden="1"/>
    <col min="5117" max="5117" width="32.85546875" style="41" hidden="1"/>
    <col min="5118" max="5118" width="6.5703125" style="41" hidden="1"/>
    <col min="5119" max="5126" width="6.28515625" style="41" hidden="1"/>
    <col min="5127" max="5127" width="2.28515625" style="41" hidden="1"/>
    <col min="5128" max="5368" width="11.42578125" style="41" hidden="1"/>
    <col min="5369" max="5369" width="2.28515625" style="41" hidden="1"/>
    <col min="5370" max="5370" width="3.140625" style="41" hidden="1"/>
    <col min="5371" max="5371" width="29.7109375" style="41" hidden="1"/>
    <col min="5372" max="5372" width="7" style="41" hidden="1"/>
    <col min="5373" max="5373" width="32.85546875" style="41" hidden="1"/>
    <col min="5374" max="5374" width="6.5703125" style="41" hidden="1"/>
    <col min="5375" max="5382" width="6.28515625" style="41" hidden="1"/>
    <col min="5383" max="5383" width="2.28515625" style="41" hidden="1"/>
    <col min="5384" max="5624" width="11.42578125" style="41" hidden="1"/>
    <col min="5625" max="5625" width="2.28515625" style="41" hidden="1"/>
    <col min="5626" max="5626" width="3.140625" style="41" hidden="1"/>
    <col min="5627" max="5627" width="29.7109375" style="41" hidden="1"/>
    <col min="5628" max="5628" width="7" style="41" hidden="1"/>
    <col min="5629" max="5629" width="32.85546875" style="41" hidden="1"/>
    <col min="5630" max="5630" width="6.5703125" style="41" hidden="1"/>
    <col min="5631" max="5638" width="6.28515625" style="41" hidden="1"/>
    <col min="5639" max="5639" width="2.28515625" style="41" hidden="1"/>
    <col min="5640" max="5880" width="11.42578125" style="41" hidden="1"/>
    <col min="5881" max="5881" width="2.28515625" style="41" hidden="1"/>
    <col min="5882" max="5882" width="3.140625" style="41" hidden="1"/>
    <col min="5883" max="5883" width="29.7109375" style="41" hidden="1"/>
    <col min="5884" max="5884" width="7" style="41" hidden="1"/>
    <col min="5885" max="5885" width="32.85546875" style="41" hidden="1"/>
    <col min="5886" max="5886" width="6.5703125" style="41" hidden="1"/>
    <col min="5887" max="5894" width="6.28515625" style="41" hidden="1"/>
    <col min="5895" max="5895" width="2.28515625" style="41" hidden="1"/>
    <col min="5896" max="6136" width="11.42578125" style="41" hidden="1"/>
    <col min="6137" max="6137" width="2.28515625" style="41" hidden="1"/>
    <col min="6138" max="6138" width="3.140625" style="41" hidden="1"/>
    <col min="6139" max="6139" width="29.7109375" style="41" hidden="1"/>
    <col min="6140" max="6140" width="7" style="41" hidden="1"/>
    <col min="6141" max="6141" width="32.85546875" style="41" hidden="1"/>
    <col min="6142" max="6142" width="6.5703125" style="41" hidden="1"/>
    <col min="6143" max="6150" width="6.28515625" style="41" hidden="1"/>
    <col min="6151" max="6151" width="2.28515625" style="41" hidden="1"/>
    <col min="6152" max="6392" width="11.42578125" style="41" hidden="1"/>
    <col min="6393" max="6393" width="2.28515625" style="41" hidden="1"/>
    <col min="6394" max="6394" width="3.140625" style="41" hidden="1"/>
    <col min="6395" max="6395" width="29.7109375" style="41" hidden="1"/>
    <col min="6396" max="6396" width="7" style="41" hidden="1"/>
    <col min="6397" max="6397" width="32.85546875" style="41" hidden="1"/>
    <col min="6398" max="6398" width="6.5703125" style="41" hidden="1"/>
    <col min="6399" max="6406" width="6.28515625" style="41" hidden="1"/>
    <col min="6407" max="6407" width="2.28515625" style="41" hidden="1"/>
    <col min="6408" max="6648" width="11.42578125" style="41" hidden="1"/>
    <col min="6649" max="6649" width="2.28515625" style="41" hidden="1"/>
    <col min="6650" max="6650" width="3.140625" style="41" hidden="1"/>
    <col min="6651" max="6651" width="29.7109375" style="41" hidden="1"/>
    <col min="6652" max="6652" width="7" style="41" hidden="1"/>
    <col min="6653" max="6653" width="32.85546875" style="41" hidden="1"/>
    <col min="6654" max="6654" width="6.5703125" style="41" hidden="1"/>
    <col min="6655" max="6662" width="6.28515625" style="41" hidden="1"/>
    <col min="6663" max="6663" width="2.28515625" style="41" hidden="1"/>
    <col min="6664" max="6904" width="11.42578125" style="41" hidden="1"/>
    <col min="6905" max="6905" width="2.28515625" style="41" hidden="1"/>
    <col min="6906" max="6906" width="3.140625" style="41" hidden="1"/>
    <col min="6907" max="6907" width="29.7109375" style="41" hidden="1"/>
    <col min="6908" max="6908" width="7" style="41" hidden="1"/>
    <col min="6909" max="6909" width="32.85546875" style="41" hidden="1"/>
    <col min="6910" max="6910" width="6.5703125" style="41" hidden="1"/>
    <col min="6911" max="6918" width="6.28515625" style="41" hidden="1"/>
    <col min="6919" max="6919" width="2.28515625" style="41" hidden="1"/>
    <col min="6920" max="7160" width="11.42578125" style="41" hidden="1"/>
    <col min="7161" max="7161" width="2.28515625" style="41" hidden="1"/>
    <col min="7162" max="7162" width="3.140625" style="41" hidden="1"/>
    <col min="7163" max="7163" width="29.7109375" style="41" hidden="1"/>
    <col min="7164" max="7164" width="7" style="41" hidden="1"/>
    <col min="7165" max="7165" width="32.85546875" style="41" hidden="1"/>
    <col min="7166" max="7166" width="6.5703125" style="41" hidden="1"/>
    <col min="7167" max="7174" width="6.28515625" style="41" hidden="1"/>
    <col min="7175" max="7175" width="2.28515625" style="41" hidden="1"/>
    <col min="7176" max="7416" width="11.42578125" style="41" hidden="1"/>
    <col min="7417" max="7417" width="2.28515625" style="41" hidden="1"/>
    <col min="7418" max="7418" width="3.140625" style="41" hidden="1"/>
    <col min="7419" max="7419" width="29.7109375" style="41" hidden="1"/>
    <col min="7420" max="7420" width="7" style="41" hidden="1"/>
    <col min="7421" max="7421" width="32.85546875" style="41" hidden="1"/>
    <col min="7422" max="7422" width="6.5703125" style="41" hidden="1"/>
    <col min="7423" max="7430" width="6.28515625" style="41" hidden="1"/>
    <col min="7431" max="7431" width="2.28515625" style="41" hidden="1"/>
    <col min="7432" max="7672" width="11.42578125" style="41" hidden="1"/>
    <col min="7673" max="7673" width="2.28515625" style="41" hidden="1"/>
    <col min="7674" max="7674" width="3.140625" style="41" hidden="1"/>
    <col min="7675" max="7675" width="29.7109375" style="41" hidden="1"/>
    <col min="7676" max="7676" width="7" style="41" hidden="1"/>
    <col min="7677" max="7677" width="32.85546875" style="41" hidden="1"/>
    <col min="7678" max="7678" width="6.5703125" style="41" hidden="1"/>
    <col min="7679" max="7686" width="6.28515625" style="41" hidden="1"/>
    <col min="7687" max="7687" width="2.28515625" style="41" hidden="1"/>
    <col min="7688" max="7928" width="11.42578125" style="41" hidden="1"/>
    <col min="7929" max="7929" width="2.28515625" style="41" hidden="1"/>
    <col min="7930" max="7930" width="3.140625" style="41" hidden="1"/>
    <col min="7931" max="7931" width="29.7109375" style="41" hidden="1"/>
    <col min="7932" max="7932" width="7" style="41" hidden="1"/>
    <col min="7933" max="7933" width="32.85546875" style="41" hidden="1"/>
    <col min="7934" max="7934" width="6.5703125" style="41" hidden="1"/>
    <col min="7935" max="7942" width="6.28515625" style="41" hidden="1"/>
    <col min="7943" max="7943" width="2.28515625" style="41" hidden="1"/>
    <col min="7944" max="8184" width="11.42578125" style="41" hidden="1"/>
    <col min="8185" max="8185" width="2.28515625" style="41" hidden="1"/>
    <col min="8186" max="8186" width="3.140625" style="41" hidden="1"/>
    <col min="8187" max="8187" width="29.7109375" style="41" hidden="1"/>
    <col min="8188" max="8188" width="7" style="41" hidden="1"/>
    <col min="8189" max="8189" width="32.85546875" style="41" hidden="1"/>
    <col min="8190" max="8190" width="6.5703125" style="41" hidden="1"/>
    <col min="8191" max="8198" width="6.28515625" style="41" hidden="1"/>
    <col min="8199" max="8199" width="2.28515625" style="41" hidden="1"/>
    <col min="8200" max="8440" width="11.42578125" style="41" hidden="1"/>
    <col min="8441" max="8441" width="2.28515625" style="41" hidden="1"/>
    <col min="8442" max="8442" width="3.140625" style="41" hidden="1"/>
    <col min="8443" max="8443" width="29.7109375" style="41" hidden="1"/>
    <col min="8444" max="8444" width="7" style="41" hidden="1"/>
    <col min="8445" max="8445" width="32.85546875" style="41" hidden="1"/>
    <col min="8446" max="8446" width="6.5703125" style="41" hidden="1"/>
    <col min="8447" max="8454" width="6.28515625" style="41" hidden="1"/>
    <col min="8455" max="8455" width="2.28515625" style="41" hidden="1"/>
    <col min="8456" max="8696" width="11.42578125" style="41" hidden="1"/>
    <col min="8697" max="8697" width="2.28515625" style="41" hidden="1"/>
    <col min="8698" max="8698" width="3.140625" style="41" hidden="1"/>
    <col min="8699" max="8699" width="29.7109375" style="41" hidden="1"/>
    <col min="8700" max="8700" width="7" style="41" hidden="1"/>
    <col min="8701" max="8701" width="32.85546875" style="41" hidden="1"/>
    <col min="8702" max="8702" width="6.5703125" style="41" hidden="1"/>
    <col min="8703" max="8710" width="6.28515625" style="41" hidden="1"/>
    <col min="8711" max="8711" width="2.28515625" style="41" hidden="1"/>
    <col min="8712" max="8952" width="11.42578125" style="41" hidden="1"/>
    <col min="8953" max="8953" width="2.28515625" style="41" hidden="1"/>
    <col min="8954" max="8954" width="3.140625" style="41" hidden="1"/>
    <col min="8955" max="8955" width="29.7109375" style="41" hidden="1"/>
    <col min="8956" max="8956" width="7" style="41" hidden="1"/>
    <col min="8957" max="8957" width="32.85546875" style="41" hidden="1"/>
    <col min="8958" max="8958" width="6.5703125" style="41" hidden="1"/>
    <col min="8959" max="8966" width="6.28515625" style="41" hidden="1"/>
    <col min="8967" max="8967" width="2.28515625" style="41" hidden="1"/>
    <col min="8968" max="9208" width="11.42578125" style="41" hidden="1"/>
    <col min="9209" max="9209" width="2.28515625" style="41" hidden="1"/>
    <col min="9210" max="9210" width="3.140625" style="41" hidden="1"/>
    <col min="9211" max="9211" width="29.7109375" style="41" hidden="1"/>
    <col min="9212" max="9212" width="7" style="41" hidden="1"/>
    <col min="9213" max="9213" width="32.85546875" style="41" hidden="1"/>
    <col min="9214" max="9214" width="6.5703125" style="41" hidden="1"/>
    <col min="9215" max="9222" width="6.28515625" style="41" hidden="1"/>
    <col min="9223" max="9223" width="2.28515625" style="41" hidden="1"/>
    <col min="9224" max="9464" width="11.42578125" style="41" hidden="1"/>
    <col min="9465" max="9465" width="2.28515625" style="41" hidden="1"/>
    <col min="9466" max="9466" width="3.140625" style="41" hidden="1"/>
    <col min="9467" max="9467" width="29.7109375" style="41" hidden="1"/>
    <col min="9468" max="9468" width="7" style="41" hidden="1"/>
    <col min="9469" max="9469" width="32.85546875" style="41" hidden="1"/>
    <col min="9470" max="9470" width="6.5703125" style="41" hidden="1"/>
    <col min="9471" max="9478" width="6.28515625" style="41" hidden="1"/>
    <col min="9479" max="9479" width="2.28515625" style="41" hidden="1"/>
    <col min="9480" max="9720" width="11.42578125" style="41" hidden="1"/>
    <col min="9721" max="9721" width="2.28515625" style="41" hidden="1"/>
    <col min="9722" max="9722" width="3.140625" style="41" hidden="1"/>
    <col min="9723" max="9723" width="29.7109375" style="41" hidden="1"/>
    <col min="9724" max="9724" width="7" style="41" hidden="1"/>
    <col min="9725" max="9725" width="32.85546875" style="41" hidden="1"/>
    <col min="9726" max="9726" width="6.5703125" style="41" hidden="1"/>
    <col min="9727" max="9734" width="6.28515625" style="41" hidden="1"/>
    <col min="9735" max="9735" width="2.28515625" style="41" hidden="1"/>
    <col min="9736" max="9976" width="11.42578125" style="41" hidden="1"/>
    <col min="9977" max="9977" width="2.28515625" style="41" hidden="1"/>
    <col min="9978" max="9978" width="3.140625" style="41" hidden="1"/>
    <col min="9979" max="9979" width="29.7109375" style="41" hidden="1"/>
    <col min="9980" max="9980" width="7" style="41" hidden="1"/>
    <col min="9981" max="9981" width="32.85546875" style="41" hidden="1"/>
    <col min="9982" max="9982" width="6.5703125" style="41" hidden="1"/>
    <col min="9983" max="9990" width="6.28515625" style="41" hidden="1"/>
    <col min="9991" max="9991" width="2.28515625" style="41" hidden="1"/>
    <col min="9992" max="10232" width="11.42578125" style="41" hidden="1"/>
    <col min="10233" max="10233" width="2.28515625" style="41" hidden="1"/>
    <col min="10234" max="10234" width="3.140625" style="41" hidden="1"/>
    <col min="10235" max="10235" width="29.7109375" style="41" hidden="1"/>
    <col min="10236" max="10236" width="7" style="41" hidden="1"/>
    <col min="10237" max="10237" width="32.85546875" style="41" hidden="1"/>
    <col min="10238" max="10238" width="6.5703125" style="41" hidden="1"/>
    <col min="10239" max="10246" width="6.28515625" style="41" hidden="1"/>
    <col min="10247" max="10247" width="2.28515625" style="41" hidden="1"/>
    <col min="10248" max="10488" width="11.42578125" style="41" hidden="1"/>
    <col min="10489" max="10489" width="2.28515625" style="41" hidden="1"/>
    <col min="10490" max="10490" width="3.140625" style="41" hidden="1"/>
    <col min="10491" max="10491" width="29.7109375" style="41" hidden="1"/>
    <col min="10492" max="10492" width="7" style="41" hidden="1"/>
    <col min="10493" max="10493" width="32.85546875" style="41" hidden="1"/>
    <col min="10494" max="10494" width="6.5703125" style="41" hidden="1"/>
    <col min="10495" max="10502" width="6.28515625" style="41" hidden="1"/>
    <col min="10503" max="10503" width="2.28515625" style="41" hidden="1"/>
    <col min="10504" max="10744" width="11.42578125" style="41" hidden="1"/>
    <col min="10745" max="10745" width="2.28515625" style="41" hidden="1"/>
    <col min="10746" max="10746" width="3.140625" style="41" hidden="1"/>
    <col min="10747" max="10747" width="29.7109375" style="41" hidden="1"/>
    <col min="10748" max="10748" width="7" style="41" hidden="1"/>
    <col min="10749" max="10749" width="32.85546875" style="41" hidden="1"/>
    <col min="10750" max="10750" width="6.5703125" style="41" hidden="1"/>
    <col min="10751" max="10758" width="6.28515625" style="41" hidden="1"/>
    <col min="10759" max="10759" width="2.28515625" style="41" hidden="1"/>
    <col min="10760" max="11000" width="11.42578125" style="41" hidden="1"/>
    <col min="11001" max="11001" width="2.28515625" style="41" hidden="1"/>
    <col min="11002" max="11002" width="3.140625" style="41" hidden="1"/>
    <col min="11003" max="11003" width="29.7109375" style="41" hidden="1"/>
    <col min="11004" max="11004" width="7" style="41" hidden="1"/>
    <col min="11005" max="11005" width="32.85546875" style="41" hidden="1"/>
    <col min="11006" max="11006" width="6.5703125" style="41" hidden="1"/>
    <col min="11007" max="11014" width="6.28515625" style="41" hidden="1"/>
    <col min="11015" max="11015" width="2.28515625" style="41" hidden="1"/>
    <col min="11016" max="11256" width="11.42578125" style="41" hidden="1"/>
    <col min="11257" max="11257" width="2.28515625" style="41" hidden="1"/>
    <col min="11258" max="11258" width="3.140625" style="41" hidden="1"/>
    <col min="11259" max="11259" width="29.7109375" style="41" hidden="1"/>
    <col min="11260" max="11260" width="7" style="41" hidden="1"/>
    <col min="11261" max="11261" width="32.85546875" style="41" hidden="1"/>
    <col min="11262" max="11262" width="6.5703125" style="41" hidden="1"/>
    <col min="11263" max="11270" width="6.28515625" style="41" hidden="1"/>
    <col min="11271" max="11271" width="2.28515625" style="41" hidden="1"/>
    <col min="11272" max="11512" width="11.42578125" style="41" hidden="1"/>
    <col min="11513" max="11513" width="2.28515625" style="41" hidden="1"/>
    <col min="11514" max="11514" width="3.140625" style="41" hidden="1"/>
    <col min="11515" max="11515" width="29.7109375" style="41" hidden="1"/>
    <col min="11516" max="11516" width="7" style="41" hidden="1"/>
    <col min="11517" max="11517" width="32.85546875" style="41" hidden="1"/>
    <col min="11518" max="11518" width="6.5703125" style="41" hidden="1"/>
    <col min="11519" max="11526" width="6.28515625" style="41" hidden="1"/>
    <col min="11527" max="11527" width="2.28515625" style="41" hidden="1"/>
    <col min="11528" max="11768" width="11.42578125" style="41" hidden="1"/>
    <col min="11769" max="11769" width="2.28515625" style="41" hidden="1"/>
    <col min="11770" max="11770" width="3.140625" style="41" hidden="1"/>
    <col min="11771" max="11771" width="29.7109375" style="41" hidden="1"/>
    <col min="11772" max="11772" width="7" style="41" hidden="1"/>
    <col min="11773" max="11773" width="32.85546875" style="41" hidden="1"/>
    <col min="11774" max="11774" width="6.5703125" style="41" hidden="1"/>
    <col min="11775" max="11782" width="6.28515625" style="41" hidden="1"/>
    <col min="11783" max="11783" width="2.28515625" style="41" hidden="1"/>
    <col min="11784" max="12024" width="11.42578125" style="41" hidden="1"/>
    <col min="12025" max="12025" width="2.28515625" style="41" hidden="1"/>
    <col min="12026" max="12026" width="3.140625" style="41" hidden="1"/>
    <col min="12027" max="12027" width="29.7109375" style="41" hidden="1"/>
    <col min="12028" max="12028" width="7" style="41" hidden="1"/>
    <col min="12029" max="12029" width="32.85546875" style="41" hidden="1"/>
    <col min="12030" max="12030" width="6.5703125" style="41" hidden="1"/>
    <col min="12031" max="12038" width="6.28515625" style="41" hidden="1"/>
    <col min="12039" max="12039" width="2.28515625" style="41" hidden="1"/>
    <col min="12040" max="12280" width="11.42578125" style="41" hidden="1"/>
    <col min="12281" max="12281" width="2.28515625" style="41" hidden="1"/>
    <col min="12282" max="12282" width="3.140625" style="41" hidden="1"/>
    <col min="12283" max="12283" width="29.7109375" style="41" hidden="1"/>
    <col min="12284" max="12284" width="7" style="41" hidden="1"/>
    <col min="12285" max="12285" width="32.85546875" style="41" hidden="1"/>
    <col min="12286" max="12286" width="6.5703125" style="41" hidden="1"/>
    <col min="12287" max="12294" width="6.28515625" style="41" hidden="1"/>
    <col min="12295" max="12295" width="2.28515625" style="41" hidden="1"/>
    <col min="12296" max="12536" width="11.42578125" style="41" hidden="1"/>
    <col min="12537" max="12537" width="2.28515625" style="41" hidden="1"/>
    <col min="12538" max="12538" width="3.140625" style="41" hidden="1"/>
    <col min="12539" max="12539" width="29.7109375" style="41" hidden="1"/>
    <col min="12540" max="12540" width="7" style="41" hidden="1"/>
    <col min="12541" max="12541" width="32.85546875" style="41" hidden="1"/>
    <col min="12542" max="12542" width="6.5703125" style="41" hidden="1"/>
    <col min="12543" max="12550" width="6.28515625" style="41" hidden="1"/>
    <col min="12551" max="12551" width="2.28515625" style="41" hidden="1"/>
    <col min="12552" max="12792" width="11.42578125" style="41" hidden="1"/>
    <col min="12793" max="12793" width="2.28515625" style="41" hidden="1"/>
    <col min="12794" max="12794" width="3.140625" style="41" hidden="1"/>
    <col min="12795" max="12795" width="29.7109375" style="41" hidden="1"/>
    <col min="12796" max="12796" width="7" style="41" hidden="1"/>
    <col min="12797" max="12797" width="32.85546875" style="41" hidden="1"/>
    <col min="12798" max="12798" width="6.5703125" style="41" hidden="1"/>
    <col min="12799" max="12806" width="6.28515625" style="41" hidden="1"/>
    <col min="12807" max="12807" width="2.28515625" style="41" hidden="1"/>
    <col min="12808" max="13048" width="11.42578125" style="41" hidden="1"/>
    <col min="13049" max="13049" width="2.28515625" style="41" hidden="1"/>
    <col min="13050" max="13050" width="3.140625" style="41" hidden="1"/>
    <col min="13051" max="13051" width="29.7109375" style="41" hidden="1"/>
    <col min="13052" max="13052" width="7" style="41" hidden="1"/>
    <col min="13053" max="13053" width="32.85546875" style="41" hidden="1"/>
    <col min="13054" max="13054" width="6.5703125" style="41" hidden="1"/>
    <col min="13055" max="13062" width="6.28515625" style="41" hidden="1"/>
    <col min="13063" max="13063" width="2.28515625" style="41" hidden="1"/>
    <col min="13064" max="13304" width="11.42578125" style="41" hidden="1"/>
    <col min="13305" max="13305" width="2.28515625" style="41" hidden="1"/>
    <col min="13306" max="13306" width="3.140625" style="41" hidden="1"/>
    <col min="13307" max="13307" width="29.7109375" style="41" hidden="1"/>
    <col min="13308" max="13308" width="7" style="41" hidden="1"/>
    <col min="13309" max="13309" width="32.85546875" style="41" hidden="1"/>
    <col min="13310" max="13310" width="6.5703125" style="41" hidden="1"/>
    <col min="13311" max="13318" width="6.28515625" style="41" hidden="1"/>
    <col min="13319" max="13319" width="2.28515625" style="41" hidden="1"/>
    <col min="13320" max="13560" width="11.42578125" style="41" hidden="1"/>
    <col min="13561" max="13561" width="2.28515625" style="41" hidden="1"/>
    <col min="13562" max="13562" width="3.140625" style="41" hidden="1"/>
    <col min="13563" max="13563" width="29.7109375" style="41" hidden="1"/>
    <col min="13564" max="13564" width="7" style="41" hidden="1"/>
    <col min="13565" max="13565" width="32.85546875" style="41" hidden="1"/>
    <col min="13566" max="13566" width="6.5703125" style="41" hidden="1"/>
    <col min="13567" max="13574" width="6.28515625" style="41" hidden="1"/>
    <col min="13575" max="13575" width="2.28515625" style="41" hidden="1"/>
    <col min="13576" max="13816" width="11.42578125" style="41" hidden="1"/>
    <col min="13817" max="13817" width="2.28515625" style="41" hidden="1"/>
    <col min="13818" max="13818" width="3.140625" style="41" hidden="1"/>
    <col min="13819" max="13819" width="29.7109375" style="41" hidden="1"/>
    <col min="13820" max="13820" width="7" style="41" hidden="1"/>
    <col min="13821" max="13821" width="32.85546875" style="41" hidden="1"/>
    <col min="13822" max="13822" width="6.5703125" style="41" hidden="1"/>
    <col min="13823" max="13830" width="6.28515625" style="41" hidden="1"/>
    <col min="13831" max="13831" width="2.28515625" style="41" hidden="1"/>
    <col min="13832" max="14072" width="11.42578125" style="41" hidden="1"/>
    <col min="14073" max="14073" width="2.28515625" style="41" hidden="1"/>
    <col min="14074" max="14074" width="3.140625" style="41" hidden="1"/>
    <col min="14075" max="14075" width="29.7109375" style="41" hidden="1"/>
    <col min="14076" max="14076" width="7" style="41" hidden="1"/>
    <col min="14077" max="14077" width="32.85546875" style="41" hidden="1"/>
    <col min="14078" max="14078" width="6.5703125" style="41" hidden="1"/>
    <col min="14079" max="14086" width="6.28515625" style="41" hidden="1"/>
    <col min="14087" max="14087" width="2.28515625" style="41" hidden="1"/>
    <col min="14088" max="14328" width="11.42578125" style="41" hidden="1"/>
    <col min="14329" max="14329" width="2.28515625" style="41" hidden="1"/>
    <col min="14330" max="14330" width="3.140625" style="41" hidden="1"/>
    <col min="14331" max="14331" width="29.7109375" style="41" hidden="1"/>
    <col min="14332" max="14332" width="7" style="41" hidden="1"/>
    <col min="14333" max="14333" width="32.85546875" style="41" hidden="1"/>
    <col min="14334" max="14334" width="6.5703125" style="41" hidden="1"/>
    <col min="14335" max="14342" width="6.28515625" style="41" hidden="1"/>
    <col min="14343" max="14343" width="2.28515625" style="41" hidden="1"/>
    <col min="14344" max="14584" width="11.42578125" style="41" hidden="1"/>
    <col min="14585" max="14585" width="2.28515625" style="41" hidden="1"/>
    <col min="14586" max="14586" width="3.140625" style="41" hidden="1"/>
    <col min="14587" max="14587" width="29.7109375" style="41" hidden="1"/>
    <col min="14588" max="14588" width="7" style="41" hidden="1"/>
    <col min="14589" max="14589" width="32.85546875" style="41" hidden="1"/>
    <col min="14590" max="14590" width="6.5703125" style="41" hidden="1"/>
    <col min="14591" max="14598" width="6.28515625" style="41" hidden="1"/>
    <col min="14599" max="14599" width="2.28515625" style="41" hidden="1"/>
    <col min="14600" max="14840" width="11.42578125" style="41" hidden="1"/>
    <col min="14841" max="14841" width="2.28515625" style="41" hidden="1"/>
    <col min="14842" max="14842" width="3.140625" style="41" hidden="1"/>
    <col min="14843" max="14843" width="29.7109375" style="41" hidden="1"/>
    <col min="14844" max="14844" width="7" style="41" hidden="1"/>
    <col min="14845" max="14845" width="32.85546875" style="41" hidden="1"/>
    <col min="14846" max="14846" width="6.5703125" style="41" hidden="1"/>
    <col min="14847" max="14854" width="6.28515625" style="41" hidden="1"/>
    <col min="14855" max="14855" width="2.28515625" style="41" hidden="1"/>
    <col min="14856" max="15096" width="11.42578125" style="41" hidden="1"/>
    <col min="15097" max="15097" width="2.28515625" style="41" hidden="1"/>
    <col min="15098" max="15098" width="3.140625" style="41" hidden="1"/>
    <col min="15099" max="15099" width="29.7109375" style="41" hidden="1"/>
    <col min="15100" max="15100" width="7" style="41" hidden="1"/>
    <col min="15101" max="15101" width="32.85546875" style="41" hidden="1"/>
    <col min="15102" max="15102" width="6.5703125" style="41" hidden="1"/>
    <col min="15103" max="15110" width="6.28515625" style="41" hidden="1"/>
    <col min="15111" max="15111" width="2.28515625" style="41" hidden="1"/>
    <col min="15112" max="15352" width="11.42578125" style="41" hidden="1"/>
    <col min="15353" max="15353" width="2.28515625" style="41" hidden="1"/>
    <col min="15354" max="15354" width="3.140625" style="41" hidden="1"/>
    <col min="15355" max="15355" width="29.7109375" style="41" hidden="1"/>
    <col min="15356" max="15356" width="7" style="41" hidden="1"/>
    <col min="15357" max="15357" width="32.85546875" style="41" hidden="1"/>
    <col min="15358" max="15358" width="6.5703125" style="41" hidden="1"/>
    <col min="15359" max="15366" width="6.28515625" style="41" hidden="1"/>
    <col min="15367" max="15367" width="2.28515625" style="41" hidden="1"/>
    <col min="15368" max="15608" width="11.42578125" style="41" hidden="1"/>
    <col min="15609" max="15609" width="2.28515625" style="41" hidden="1"/>
    <col min="15610" max="15610" width="3.140625" style="41" hidden="1"/>
    <col min="15611" max="15611" width="29.7109375" style="41" hidden="1"/>
    <col min="15612" max="15612" width="7" style="41" hidden="1"/>
    <col min="15613" max="15613" width="32.85546875" style="41" hidden="1"/>
    <col min="15614" max="15614" width="6.5703125" style="41" hidden="1"/>
    <col min="15615" max="15622" width="6.28515625" style="41" hidden="1"/>
    <col min="15623" max="15623" width="2.28515625" style="41" hidden="1"/>
    <col min="15624" max="15864" width="11.42578125" style="41" hidden="1"/>
    <col min="15865" max="15865" width="2.28515625" style="41" hidden="1"/>
    <col min="15866" max="15866" width="3.140625" style="41" hidden="1"/>
    <col min="15867" max="15867" width="29.7109375" style="41" hidden="1"/>
    <col min="15868" max="15868" width="7" style="41" hidden="1"/>
    <col min="15869" max="15869" width="32.85546875" style="41" hidden="1"/>
    <col min="15870" max="15870" width="6.5703125" style="41" hidden="1"/>
    <col min="15871" max="15878" width="6.28515625" style="41" hidden="1"/>
    <col min="15879" max="15879" width="2.28515625" style="41" hidden="1"/>
    <col min="15880" max="16120" width="11.42578125" style="41" hidden="1"/>
    <col min="16121" max="16121" width="2.28515625" style="41" hidden="1"/>
    <col min="16122" max="16122" width="3.140625" style="41" hidden="1"/>
    <col min="16123" max="16123" width="29.7109375" style="41" hidden="1"/>
    <col min="16124" max="16124" width="7" style="41" hidden="1"/>
    <col min="16125" max="16125" width="32.85546875" style="41" hidden="1"/>
    <col min="16126" max="16126" width="6.5703125" style="41" hidden="1"/>
    <col min="16127" max="16134" width="6.28515625" style="41" hidden="1"/>
    <col min="16135" max="16135" width="2.28515625" style="41" hidden="1"/>
    <col min="16136" max="16136" width="32.85546875" style="41" hidden="1"/>
    <col min="16137" max="16137" width="6.5703125" style="41" hidden="1"/>
    <col min="16138" max="16145" width="6.28515625" style="41" hidden="1"/>
    <col min="16146" max="16146" width="2.28515625" style="41" hidden="1"/>
    <col min="16147" max="16384" width="11.42578125" style="41" hidden="1"/>
  </cols>
  <sheetData>
    <row r="1" spans="1:29" ht="9.9499999999999993" customHeight="1" thickBot="1" x14ac:dyDescent="0.3">
      <c r="A1" s="50"/>
      <c r="B1" s="48"/>
      <c r="C1" s="48"/>
      <c r="D1" s="48"/>
      <c r="E1" s="48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7"/>
    </row>
    <row r="2" spans="1:29" ht="17.25" customHeight="1" x14ac:dyDescent="0.25">
      <c r="A2" s="46"/>
      <c r="B2" s="933"/>
      <c r="C2" s="934"/>
      <c r="D2" s="934"/>
      <c r="E2" s="935"/>
      <c r="F2" s="948" t="s">
        <v>0</v>
      </c>
      <c r="G2" s="948"/>
      <c r="H2" s="948"/>
      <c r="I2" s="948"/>
      <c r="J2" s="948"/>
      <c r="K2" s="948"/>
      <c r="L2" s="948"/>
      <c r="M2" s="948"/>
      <c r="N2" s="949"/>
      <c r="O2" s="157" t="s">
        <v>63</v>
      </c>
      <c r="P2" s="944">
        <f>Datos!J2</f>
        <v>45293</v>
      </c>
      <c r="Q2" s="945"/>
      <c r="R2" s="44"/>
    </row>
    <row r="3" spans="1:29" ht="17.25" customHeight="1" thickBot="1" x14ac:dyDescent="0.3">
      <c r="A3" s="46"/>
      <c r="B3" s="936"/>
      <c r="C3" s="937"/>
      <c r="D3" s="937"/>
      <c r="E3" s="938"/>
      <c r="F3" s="950"/>
      <c r="G3" s="950"/>
      <c r="H3" s="950"/>
      <c r="I3" s="950"/>
      <c r="J3" s="950"/>
      <c r="K3" s="950"/>
      <c r="L3" s="950"/>
      <c r="M3" s="950"/>
      <c r="N3" s="951"/>
      <c r="O3" s="154" t="s">
        <v>180</v>
      </c>
      <c r="P3" s="955">
        <v>1</v>
      </c>
      <c r="Q3" s="956"/>
      <c r="R3" s="44"/>
    </row>
    <row r="4" spans="1:29" ht="21" customHeight="1" x14ac:dyDescent="0.25">
      <c r="A4" s="46"/>
      <c r="B4" s="936"/>
      <c r="C4" s="937"/>
      <c r="D4" s="937"/>
      <c r="E4" s="938"/>
      <c r="F4" s="727" t="e">
        <f>#REF!</f>
        <v>#REF!</v>
      </c>
      <c r="G4" s="727"/>
      <c r="H4" s="727"/>
      <c r="I4" s="727"/>
      <c r="J4" s="727"/>
      <c r="K4" s="727"/>
      <c r="L4" s="727"/>
      <c r="M4" s="727"/>
      <c r="N4" s="952"/>
      <c r="O4" s="155" t="s">
        <v>65</v>
      </c>
      <c r="P4" s="957" t="s">
        <v>179</v>
      </c>
      <c r="Q4" s="958"/>
      <c r="R4" s="44"/>
    </row>
    <row r="5" spans="1:29" ht="17.25" customHeight="1" thickBot="1" x14ac:dyDescent="0.3">
      <c r="A5" s="46"/>
      <c r="B5" s="939"/>
      <c r="C5" s="940"/>
      <c r="D5" s="940"/>
      <c r="E5" s="941"/>
      <c r="F5" s="953" t="s">
        <v>244</v>
      </c>
      <c r="G5" s="953"/>
      <c r="H5" s="953"/>
      <c r="I5" s="953"/>
      <c r="J5" s="953"/>
      <c r="K5" s="953"/>
      <c r="L5" s="953"/>
      <c r="M5" s="953"/>
      <c r="N5" s="954"/>
      <c r="O5" s="156" t="s">
        <v>60</v>
      </c>
      <c r="P5" s="946" t="e">
        <f>#REF!</f>
        <v>#REF!</v>
      </c>
      <c r="Q5" s="947"/>
      <c r="R5" s="44"/>
    </row>
    <row r="6" spans="1:29" ht="9.9499999999999993" customHeight="1" x14ac:dyDescent="0.25">
      <c r="A6" s="46"/>
      <c r="B6" s="937"/>
      <c r="C6" s="937"/>
      <c r="D6" s="937"/>
      <c r="E6" s="937"/>
      <c r="F6" s="937"/>
      <c r="G6" s="937"/>
      <c r="H6" s="937"/>
      <c r="I6" s="937"/>
      <c r="J6" s="937"/>
      <c r="K6" s="937"/>
      <c r="L6" s="937"/>
      <c r="M6" s="937"/>
      <c r="N6" s="937"/>
      <c r="O6" s="937"/>
      <c r="P6" s="937"/>
      <c r="Q6" s="937"/>
      <c r="R6" s="44"/>
    </row>
    <row r="7" spans="1:29" s="40" customFormat="1" ht="15" customHeight="1" x14ac:dyDescent="0.25">
      <c r="A7" s="3"/>
      <c r="B7" s="959" t="s">
        <v>56</v>
      </c>
      <c r="C7" s="960"/>
      <c r="D7" s="943"/>
      <c r="E7" s="943"/>
      <c r="F7" s="943"/>
      <c r="G7" s="943"/>
      <c r="H7" s="943"/>
      <c r="I7" s="943"/>
      <c r="J7" s="943"/>
      <c r="K7" s="943"/>
      <c r="L7" s="943"/>
      <c r="M7" s="943"/>
      <c r="N7" s="942" t="s">
        <v>79</v>
      </c>
      <c r="O7" s="942"/>
      <c r="P7" s="943" t="s">
        <v>345</v>
      </c>
      <c r="Q7" s="961"/>
      <c r="R7" s="43"/>
      <c r="S7" s="41"/>
      <c r="T7" s="41"/>
      <c r="U7" s="45"/>
      <c r="V7" s="41"/>
      <c r="W7" s="56"/>
      <c r="X7" s="56"/>
      <c r="Y7" s="41"/>
      <c r="Z7" s="45"/>
      <c r="AA7" s="41"/>
      <c r="AB7" s="56"/>
      <c r="AC7" s="41"/>
    </row>
    <row r="8" spans="1:29" s="40" customFormat="1" ht="15" customHeight="1" x14ac:dyDescent="0.25">
      <c r="A8" s="3"/>
      <c r="B8" s="980" t="s">
        <v>175</v>
      </c>
      <c r="C8" s="981"/>
      <c r="D8" s="981"/>
      <c r="E8" s="981"/>
      <c r="F8" s="981"/>
      <c r="G8" s="981"/>
      <c r="H8" s="969"/>
      <c r="I8" s="969"/>
      <c r="J8" s="969"/>
      <c r="K8" s="969"/>
      <c r="L8" s="969"/>
      <c r="M8" s="969"/>
      <c r="N8" s="969"/>
      <c r="O8" s="152" t="s">
        <v>99</v>
      </c>
      <c r="P8" s="962"/>
      <c r="Q8" s="963"/>
      <c r="R8" s="43"/>
      <c r="S8" s="41"/>
      <c r="T8" s="41"/>
      <c r="U8" s="45"/>
      <c r="V8" s="41"/>
      <c r="W8" s="56"/>
      <c r="X8" s="56"/>
      <c r="Y8" s="41"/>
      <c r="Z8" s="45"/>
      <c r="AA8" s="41"/>
      <c r="AB8" s="56"/>
    </row>
    <row r="9" spans="1:29" ht="9.9499999999999993" customHeight="1" x14ac:dyDescent="0.25">
      <c r="A9" s="46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4"/>
      <c r="U9" s="223" t="s">
        <v>225</v>
      </c>
      <c r="V9" s="223" t="s">
        <v>182</v>
      </c>
    </row>
    <row r="10" spans="1:29" ht="16.5" customHeight="1" x14ac:dyDescent="0.25">
      <c r="A10" s="46"/>
      <c r="B10" s="982" t="s">
        <v>57</v>
      </c>
      <c r="C10" s="982"/>
      <c r="D10" s="982"/>
      <c r="E10" s="966"/>
      <c r="F10" s="967"/>
      <c r="G10" s="967"/>
      <c r="H10" s="967"/>
      <c r="I10" s="967"/>
      <c r="J10" s="967"/>
      <c r="K10" s="967"/>
      <c r="L10" s="967"/>
      <c r="M10" s="967"/>
      <c r="N10" s="967"/>
      <c r="O10" s="967"/>
      <c r="P10" s="967"/>
      <c r="Q10" s="968"/>
      <c r="R10" s="44"/>
      <c r="U10" s="223" t="s">
        <v>226</v>
      </c>
      <c r="V10" s="223" t="s">
        <v>181</v>
      </c>
    </row>
    <row r="11" spans="1:29" ht="16.5" customHeight="1" x14ac:dyDescent="0.25">
      <c r="A11" s="46"/>
      <c r="B11" s="971" t="s">
        <v>101</v>
      </c>
      <c r="C11" s="971" t="s">
        <v>104</v>
      </c>
      <c r="D11" s="971" t="s">
        <v>6</v>
      </c>
      <c r="E11" s="973" t="s">
        <v>97</v>
      </c>
      <c r="F11" s="974"/>
      <c r="G11" s="974"/>
      <c r="H11" s="974"/>
      <c r="I11" s="974"/>
      <c r="J11" s="974"/>
      <c r="K11" s="975"/>
      <c r="L11" s="972" t="s">
        <v>75</v>
      </c>
      <c r="M11" s="972"/>
      <c r="N11" s="972"/>
      <c r="O11" s="972"/>
      <c r="P11" s="972"/>
      <c r="Q11" s="972"/>
      <c r="R11" s="44"/>
      <c r="U11" s="223" t="s">
        <v>237</v>
      </c>
      <c r="V11" s="223"/>
    </row>
    <row r="12" spans="1:29" ht="30.75" customHeight="1" x14ac:dyDescent="0.25">
      <c r="A12" s="46"/>
      <c r="B12" s="971"/>
      <c r="C12" s="971"/>
      <c r="D12" s="971"/>
      <c r="E12" s="976" t="s">
        <v>2</v>
      </c>
      <c r="F12" s="977"/>
      <c r="G12" s="119" t="s">
        <v>58</v>
      </c>
      <c r="H12" s="119" t="s">
        <v>8</v>
      </c>
      <c r="I12" s="119" t="s">
        <v>3</v>
      </c>
      <c r="J12" s="119" t="s">
        <v>7</v>
      </c>
      <c r="K12" s="119" t="s">
        <v>11</v>
      </c>
      <c r="L12" s="120" t="s">
        <v>2</v>
      </c>
      <c r="M12" s="120" t="s">
        <v>58</v>
      </c>
      <c r="N12" s="120" t="s">
        <v>8</v>
      </c>
      <c r="O12" s="120" t="s">
        <v>3</v>
      </c>
      <c r="P12" s="120" t="s">
        <v>7</v>
      </c>
      <c r="Q12" s="120" t="s">
        <v>11</v>
      </c>
      <c r="R12" s="44"/>
      <c r="U12" s="223" t="s">
        <v>241</v>
      </c>
      <c r="V12" s="223"/>
    </row>
    <row r="13" spans="1:29" ht="33.950000000000003" customHeight="1" x14ac:dyDescent="0.25">
      <c r="A13" s="46"/>
      <c r="B13" s="143"/>
      <c r="C13" s="147"/>
      <c r="D13" s="147"/>
      <c r="E13" s="964"/>
      <c r="F13" s="965"/>
      <c r="G13" s="147"/>
      <c r="H13" s="160"/>
      <c r="I13" s="150"/>
      <c r="J13" s="221"/>
      <c r="K13" s="146"/>
      <c r="L13" s="160"/>
      <c r="M13" s="147"/>
      <c r="N13" s="160"/>
      <c r="O13" s="122" t="str">
        <f>IF(I13=0," ",I13)</f>
        <v xml:space="preserve"> </v>
      </c>
      <c r="P13" s="122" t="str">
        <f>IF(J13=0," ",J13)</f>
        <v xml:space="preserve"> </v>
      </c>
      <c r="Q13" s="122" t="str">
        <f>IF(K13=0," ",K13)</f>
        <v xml:space="preserve"> </v>
      </c>
      <c r="R13" s="44"/>
    </row>
    <row r="14" spans="1:29" ht="33.950000000000003" customHeight="1" x14ac:dyDescent="0.25">
      <c r="A14" s="46"/>
      <c r="B14" s="143"/>
      <c r="C14" s="147"/>
      <c r="D14" s="147"/>
      <c r="E14" s="964"/>
      <c r="F14" s="965"/>
      <c r="G14" s="147"/>
      <c r="H14" s="160"/>
      <c r="I14" s="150"/>
      <c r="J14" s="221"/>
      <c r="K14" s="160"/>
      <c r="L14" s="147"/>
      <c r="M14" s="216"/>
      <c r="N14" s="160"/>
      <c r="O14" s="122" t="str">
        <f t="shared" ref="O14:O77" si="0">IF(I14=0," ",I14)</f>
        <v xml:space="preserve"> </v>
      </c>
      <c r="P14" s="122" t="str">
        <f t="shared" ref="P14:P77" si="1">IF(J14=0," ",J14)</f>
        <v xml:space="preserve"> </v>
      </c>
      <c r="Q14" s="122" t="str">
        <f>IF(K14=0," ",K14)</f>
        <v xml:space="preserve"> </v>
      </c>
      <c r="R14" s="44"/>
    </row>
    <row r="15" spans="1:29" ht="33.950000000000003" customHeight="1" x14ac:dyDescent="0.25">
      <c r="A15" s="46"/>
      <c r="B15" s="143"/>
      <c r="C15" s="147"/>
      <c r="D15" s="147"/>
      <c r="E15" s="964"/>
      <c r="F15" s="965"/>
      <c r="G15" s="147"/>
      <c r="H15" s="160"/>
      <c r="I15" s="150"/>
      <c r="J15" s="221"/>
      <c r="K15" s="160"/>
      <c r="L15" s="160"/>
      <c r="M15" s="147"/>
      <c r="N15" s="160"/>
      <c r="O15" s="122" t="str">
        <f t="shared" si="0"/>
        <v xml:space="preserve"> </v>
      </c>
      <c r="P15" s="122" t="str">
        <f t="shared" si="1"/>
        <v xml:space="preserve"> </v>
      </c>
      <c r="Q15" s="122" t="str">
        <f t="shared" ref="Q15:Q77" si="2">IF(K15=0," ",K15)</f>
        <v xml:space="preserve"> </v>
      </c>
      <c r="R15" s="44"/>
    </row>
    <row r="16" spans="1:29" ht="33.950000000000003" customHeight="1" x14ac:dyDescent="0.25">
      <c r="A16" s="46"/>
      <c r="B16" s="143"/>
      <c r="C16" s="147"/>
      <c r="D16" s="147"/>
      <c r="E16" s="964"/>
      <c r="F16" s="965"/>
      <c r="G16" s="147"/>
      <c r="H16" s="160"/>
      <c r="I16" s="150"/>
      <c r="J16" s="221"/>
      <c r="K16" s="160"/>
      <c r="L16" s="160"/>
      <c r="M16" s="147"/>
      <c r="N16" s="160"/>
      <c r="O16" s="122" t="str">
        <f t="shared" si="0"/>
        <v xml:space="preserve"> </v>
      </c>
      <c r="P16" s="122" t="str">
        <f t="shared" si="1"/>
        <v xml:space="preserve"> </v>
      </c>
      <c r="Q16" s="122" t="str">
        <f t="shared" si="2"/>
        <v xml:space="preserve"> </v>
      </c>
      <c r="R16" s="44"/>
    </row>
    <row r="17" spans="1:18" ht="33.950000000000003" customHeight="1" x14ac:dyDescent="0.25">
      <c r="A17" s="46"/>
      <c r="B17" s="143"/>
      <c r="C17" s="147"/>
      <c r="D17" s="147"/>
      <c r="E17" s="964"/>
      <c r="F17" s="965"/>
      <c r="G17" s="147"/>
      <c r="H17" s="160"/>
      <c r="I17" s="150"/>
      <c r="J17" s="221"/>
      <c r="K17" s="160"/>
      <c r="L17" s="160"/>
      <c r="M17" s="147"/>
      <c r="N17" s="160"/>
      <c r="O17" s="122" t="str">
        <f t="shared" si="0"/>
        <v xml:space="preserve"> </v>
      </c>
      <c r="P17" s="122" t="str">
        <f t="shared" si="1"/>
        <v xml:space="preserve"> </v>
      </c>
      <c r="Q17" s="122" t="str">
        <f t="shared" si="2"/>
        <v xml:space="preserve"> </v>
      </c>
      <c r="R17" s="44"/>
    </row>
    <row r="18" spans="1:18" ht="33.950000000000003" customHeight="1" x14ac:dyDescent="0.25">
      <c r="A18" s="46"/>
      <c r="B18" s="143"/>
      <c r="C18" s="147"/>
      <c r="D18" s="147"/>
      <c r="E18" s="964"/>
      <c r="F18" s="965"/>
      <c r="G18" s="160"/>
      <c r="H18" s="160"/>
      <c r="I18" s="150"/>
      <c r="J18" s="221"/>
      <c r="K18" s="160"/>
      <c r="L18" s="161"/>
      <c r="M18" s="162"/>
      <c r="N18" s="161"/>
      <c r="O18" s="122" t="str">
        <f t="shared" si="0"/>
        <v xml:space="preserve"> </v>
      </c>
      <c r="P18" s="122" t="str">
        <f t="shared" si="1"/>
        <v xml:space="preserve"> </v>
      </c>
      <c r="Q18" s="122" t="str">
        <f t="shared" si="2"/>
        <v xml:space="preserve"> </v>
      </c>
      <c r="R18" s="44"/>
    </row>
    <row r="19" spans="1:18" ht="33.950000000000003" customHeight="1" x14ac:dyDescent="0.25">
      <c r="A19" s="46"/>
      <c r="B19" s="143"/>
      <c r="C19" s="147"/>
      <c r="D19" s="147"/>
      <c r="E19" s="964"/>
      <c r="F19" s="965"/>
      <c r="G19" s="160"/>
      <c r="H19" s="160"/>
      <c r="I19" s="150"/>
      <c r="J19" s="221"/>
      <c r="K19" s="160"/>
      <c r="L19" s="161"/>
      <c r="M19" s="162"/>
      <c r="N19" s="161"/>
      <c r="O19" s="122" t="str">
        <f t="shared" si="0"/>
        <v xml:space="preserve"> </v>
      </c>
      <c r="P19" s="122" t="str">
        <f t="shared" si="1"/>
        <v xml:space="preserve"> </v>
      </c>
      <c r="Q19" s="122" t="str">
        <f t="shared" si="2"/>
        <v xml:space="preserve"> </v>
      </c>
      <c r="R19" s="44"/>
    </row>
    <row r="20" spans="1:18" ht="33.950000000000003" customHeight="1" x14ac:dyDescent="0.25">
      <c r="A20" s="46"/>
      <c r="B20" s="143"/>
      <c r="C20" s="147"/>
      <c r="D20" s="147"/>
      <c r="E20" s="964"/>
      <c r="F20" s="965"/>
      <c r="G20" s="160"/>
      <c r="H20" s="160"/>
      <c r="I20" s="150"/>
      <c r="J20" s="221"/>
      <c r="K20" s="160"/>
      <c r="L20" s="161"/>
      <c r="M20" s="162"/>
      <c r="N20" s="161"/>
      <c r="O20" s="122" t="str">
        <f t="shared" si="0"/>
        <v xml:space="preserve"> </v>
      </c>
      <c r="P20" s="122" t="str">
        <f t="shared" si="1"/>
        <v xml:space="preserve"> </v>
      </c>
      <c r="Q20" s="122" t="str">
        <f t="shared" si="2"/>
        <v xml:space="preserve"> </v>
      </c>
      <c r="R20" s="44"/>
    </row>
    <row r="21" spans="1:18" ht="33.950000000000003" customHeight="1" x14ac:dyDescent="0.25">
      <c r="A21" s="46"/>
      <c r="B21" s="143"/>
      <c r="C21" s="147"/>
      <c r="D21" s="147"/>
      <c r="E21" s="964"/>
      <c r="F21" s="965"/>
      <c r="G21" s="160"/>
      <c r="H21" s="160"/>
      <c r="I21" s="150"/>
      <c r="J21" s="221"/>
      <c r="K21" s="160"/>
      <c r="L21" s="161"/>
      <c r="M21" s="162"/>
      <c r="N21" s="161"/>
      <c r="O21" s="122" t="str">
        <f t="shared" si="0"/>
        <v xml:space="preserve"> </v>
      </c>
      <c r="P21" s="122" t="str">
        <f t="shared" si="1"/>
        <v xml:space="preserve"> </v>
      </c>
      <c r="Q21" s="122" t="str">
        <f t="shared" si="2"/>
        <v xml:space="preserve"> </v>
      </c>
      <c r="R21" s="44"/>
    </row>
    <row r="22" spans="1:18" ht="33.950000000000003" customHeight="1" x14ac:dyDescent="0.25">
      <c r="A22" s="46"/>
      <c r="B22" s="143"/>
      <c r="C22" s="147"/>
      <c r="D22" s="147"/>
      <c r="E22" s="964"/>
      <c r="F22" s="965"/>
      <c r="G22" s="147"/>
      <c r="H22" s="160"/>
      <c r="I22" s="150"/>
      <c r="J22" s="221"/>
      <c r="K22" s="160"/>
      <c r="L22" s="160"/>
      <c r="M22" s="147"/>
      <c r="N22" s="160"/>
      <c r="O22" s="122" t="str">
        <f t="shared" si="0"/>
        <v xml:space="preserve"> </v>
      </c>
      <c r="P22" s="122" t="str">
        <f t="shared" si="1"/>
        <v xml:space="preserve"> </v>
      </c>
      <c r="Q22" s="122" t="str">
        <f t="shared" si="2"/>
        <v xml:space="preserve"> </v>
      </c>
      <c r="R22" s="44"/>
    </row>
    <row r="23" spans="1:18" ht="33.950000000000003" customHeight="1" x14ac:dyDescent="0.25">
      <c r="A23" s="46"/>
      <c r="B23" s="143"/>
      <c r="C23" s="147"/>
      <c r="D23" s="147"/>
      <c r="E23" s="964"/>
      <c r="F23" s="965"/>
      <c r="G23" s="147"/>
      <c r="H23" s="160"/>
      <c r="I23" s="150"/>
      <c r="J23" s="221"/>
      <c r="K23" s="160"/>
      <c r="L23" s="147"/>
      <c r="M23" s="216"/>
      <c r="N23" s="160"/>
      <c r="O23" s="122" t="str">
        <f t="shared" si="0"/>
        <v xml:space="preserve"> </v>
      </c>
      <c r="P23" s="122" t="str">
        <f t="shared" si="1"/>
        <v xml:space="preserve"> </v>
      </c>
      <c r="Q23" s="122" t="str">
        <f t="shared" si="2"/>
        <v xml:space="preserve"> </v>
      </c>
      <c r="R23" s="44"/>
    </row>
    <row r="24" spans="1:18" ht="33.950000000000003" customHeight="1" x14ac:dyDescent="0.25">
      <c r="A24" s="46"/>
      <c r="B24" s="143"/>
      <c r="C24" s="147"/>
      <c r="D24" s="147"/>
      <c r="E24" s="964"/>
      <c r="F24" s="965"/>
      <c r="G24" s="147"/>
      <c r="H24" s="160"/>
      <c r="I24" s="150"/>
      <c r="J24" s="221"/>
      <c r="K24" s="160"/>
      <c r="L24" s="160"/>
      <c r="M24" s="147"/>
      <c r="N24" s="160"/>
      <c r="O24" s="122" t="str">
        <f t="shared" si="0"/>
        <v xml:space="preserve"> </v>
      </c>
      <c r="P24" s="122" t="str">
        <f t="shared" si="1"/>
        <v xml:space="preserve"> </v>
      </c>
      <c r="Q24" s="122" t="str">
        <f t="shared" si="2"/>
        <v xml:space="preserve"> </v>
      </c>
      <c r="R24" s="44"/>
    </row>
    <row r="25" spans="1:18" ht="33.950000000000003" customHeight="1" x14ac:dyDescent="0.25">
      <c r="A25" s="46"/>
      <c r="B25" s="143"/>
      <c r="C25" s="147"/>
      <c r="D25" s="147"/>
      <c r="E25" s="964"/>
      <c r="F25" s="965"/>
      <c r="G25" s="147"/>
      <c r="H25" s="160"/>
      <c r="I25" s="150"/>
      <c r="J25" s="221"/>
      <c r="K25" s="160"/>
      <c r="L25" s="160"/>
      <c r="M25" s="147"/>
      <c r="N25" s="160"/>
      <c r="O25" s="122" t="str">
        <f t="shared" si="0"/>
        <v xml:space="preserve"> </v>
      </c>
      <c r="P25" s="122" t="str">
        <f t="shared" si="1"/>
        <v xml:space="preserve"> </v>
      </c>
      <c r="Q25" s="122" t="str">
        <f t="shared" si="2"/>
        <v xml:space="preserve"> </v>
      </c>
      <c r="R25" s="44"/>
    </row>
    <row r="26" spans="1:18" ht="33.950000000000003" customHeight="1" x14ac:dyDescent="0.25">
      <c r="A26" s="46"/>
      <c r="B26" s="143"/>
      <c r="C26" s="147"/>
      <c r="D26" s="147"/>
      <c r="E26" s="964"/>
      <c r="F26" s="965"/>
      <c r="G26" s="147"/>
      <c r="H26" s="160"/>
      <c r="I26" s="150"/>
      <c r="J26" s="221"/>
      <c r="K26" s="160"/>
      <c r="L26" s="160"/>
      <c r="M26" s="147"/>
      <c r="N26" s="160"/>
      <c r="O26" s="122" t="str">
        <f t="shared" si="0"/>
        <v xml:space="preserve"> </v>
      </c>
      <c r="P26" s="122" t="str">
        <f t="shared" si="1"/>
        <v xml:space="preserve"> </v>
      </c>
      <c r="Q26" s="122" t="str">
        <f t="shared" si="2"/>
        <v xml:space="preserve"> </v>
      </c>
      <c r="R26" s="44"/>
    </row>
    <row r="27" spans="1:18" ht="33.950000000000003" customHeight="1" x14ac:dyDescent="0.25">
      <c r="A27" s="46"/>
      <c r="B27" s="143"/>
      <c r="C27" s="147"/>
      <c r="D27" s="147"/>
      <c r="E27" s="964"/>
      <c r="F27" s="965"/>
      <c r="G27" s="160"/>
      <c r="H27" s="160"/>
      <c r="I27" s="150"/>
      <c r="J27" s="221"/>
      <c r="K27" s="160"/>
      <c r="L27" s="161"/>
      <c r="M27" s="162"/>
      <c r="N27" s="161"/>
      <c r="O27" s="122" t="str">
        <f t="shared" si="0"/>
        <v xml:space="preserve"> </v>
      </c>
      <c r="P27" s="122" t="str">
        <f t="shared" si="1"/>
        <v xml:space="preserve"> </v>
      </c>
      <c r="Q27" s="122" t="str">
        <f t="shared" si="2"/>
        <v xml:space="preserve"> </v>
      </c>
      <c r="R27" s="44"/>
    </row>
    <row r="28" spans="1:18" ht="33.950000000000003" customHeight="1" x14ac:dyDescent="0.25">
      <c r="A28" s="46"/>
      <c r="B28" s="143"/>
      <c r="C28" s="147"/>
      <c r="D28" s="147"/>
      <c r="E28" s="964"/>
      <c r="F28" s="965"/>
      <c r="G28" s="160"/>
      <c r="H28" s="160"/>
      <c r="I28" s="150"/>
      <c r="J28" s="221"/>
      <c r="K28" s="160"/>
      <c r="L28" s="161"/>
      <c r="M28" s="162"/>
      <c r="N28" s="161"/>
      <c r="O28" s="122" t="str">
        <f t="shared" si="0"/>
        <v xml:space="preserve"> </v>
      </c>
      <c r="P28" s="122" t="str">
        <f t="shared" si="1"/>
        <v xml:space="preserve"> </v>
      </c>
      <c r="Q28" s="122" t="str">
        <f t="shared" si="2"/>
        <v xml:space="preserve"> </v>
      </c>
      <c r="R28" s="44"/>
    </row>
    <row r="29" spans="1:18" ht="33.950000000000003" customHeight="1" x14ac:dyDescent="0.25">
      <c r="A29" s="46"/>
      <c r="B29" s="143"/>
      <c r="C29" s="147"/>
      <c r="D29" s="147"/>
      <c r="E29" s="964"/>
      <c r="F29" s="965"/>
      <c r="G29" s="160"/>
      <c r="H29" s="160"/>
      <c r="I29" s="150"/>
      <c r="J29" s="221"/>
      <c r="K29" s="160"/>
      <c r="L29" s="161"/>
      <c r="M29" s="162"/>
      <c r="N29" s="161"/>
      <c r="O29" s="122" t="str">
        <f t="shared" si="0"/>
        <v xml:space="preserve"> </v>
      </c>
      <c r="P29" s="122" t="str">
        <f t="shared" si="1"/>
        <v xml:space="preserve"> </v>
      </c>
      <c r="Q29" s="122" t="str">
        <f t="shared" si="2"/>
        <v xml:space="preserve"> </v>
      </c>
      <c r="R29" s="44"/>
    </row>
    <row r="30" spans="1:18" ht="33.950000000000003" customHeight="1" x14ac:dyDescent="0.25">
      <c r="A30" s="46"/>
      <c r="B30" s="143"/>
      <c r="C30" s="147"/>
      <c r="D30" s="147"/>
      <c r="E30" s="964"/>
      <c r="F30" s="965"/>
      <c r="G30" s="160"/>
      <c r="H30" s="160"/>
      <c r="I30" s="150"/>
      <c r="J30" s="221"/>
      <c r="K30" s="160"/>
      <c r="L30" s="161"/>
      <c r="M30" s="162"/>
      <c r="N30" s="161"/>
      <c r="O30" s="122" t="str">
        <f t="shared" si="0"/>
        <v xml:space="preserve"> </v>
      </c>
      <c r="P30" s="122" t="str">
        <f t="shared" si="1"/>
        <v xml:space="preserve"> </v>
      </c>
      <c r="Q30" s="122" t="str">
        <f t="shared" si="2"/>
        <v xml:space="preserve"> </v>
      </c>
      <c r="R30" s="44"/>
    </row>
    <row r="31" spans="1:18" ht="33.950000000000003" customHeight="1" x14ac:dyDescent="0.25">
      <c r="A31" s="46"/>
      <c r="B31" s="143"/>
      <c r="C31" s="147"/>
      <c r="D31" s="147"/>
      <c r="E31" s="964"/>
      <c r="F31" s="965"/>
      <c r="G31" s="160"/>
      <c r="H31" s="160"/>
      <c r="I31" s="150"/>
      <c r="J31" s="221"/>
      <c r="K31" s="160"/>
      <c r="L31" s="161"/>
      <c r="M31" s="162"/>
      <c r="N31" s="161"/>
      <c r="O31" s="122" t="str">
        <f t="shared" si="0"/>
        <v xml:space="preserve"> </v>
      </c>
      <c r="P31" s="122" t="str">
        <f t="shared" si="1"/>
        <v xml:space="preserve"> </v>
      </c>
      <c r="Q31" s="122" t="str">
        <f t="shared" si="2"/>
        <v xml:space="preserve"> </v>
      </c>
      <c r="R31" s="44"/>
    </row>
    <row r="32" spans="1:18" ht="33.950000000000003" customHeight="1" x14ac:dyDescent="0.25">
      <c r="A32" s="46"/>
      <c r="B32" s="143"/>
      <c r="C32" s="147"/>
      <c r="D32" s="147"/>
      <c r="E32" s="964"/>
      <c r="F32" s="965"/>
      <c r="G32" s="160"/>
      <c r="H32" s="160"/>
      <c r="I32" s="150"/>
      <c r="J32" s="221"/>
      <c r="K32" s="160"/>
      <c r="L32" s="161"/>
      <c r="M32" s="162"/>
      <c r="N32" s="161"/>
      <c r="O32" s="122" t="str">
        <f t="shared" si="0"/>
        <v xml:space="preserve"> </v>
      </c>
      <c r="P32" s="122" t="str">
        <f t="shared" si="1"/>
        <v xml:space="preserve"> </v>
      </c>
      <c r="Q32" s="122" t="str">
        <f t="shared" si="2"/>
        <v xml:space="preserve"> </v>
      </c>
      <c r="R32" s="44"/>
    </row>
    <row r="33" spans="1:18" ht="33.950000000000003" customHeight="1" x14ac:dyDescent="0.25">
      <c r="A33" s="46"/>
      <c r="B33" s="143"/>
      <c r="C33" s="147"/>
      <c r="D33" s="147"/>
      <c r="E33" s="964"/>
      <c r="F33" s="965"/>
      <c r="G33" s="147"/>
      <c r="H33" s="160"/>
      <c r="I33" s="150"/>
      <c r="J33" s="221"/>
      <c r="K33" s="160"/>
      <c r="L33" s="160"/>
      <c r="M33" s="147"/>
      <c r="N33" s="160"/>
      <c r="O33" s="122" t="str">
        <f t="shared" si="0"/>
        <v xml:space="preserve"> </v>
      </c>
      <c r="P33" s="122" t="str">
        <f t="shared" si="1"/>
        <v xml:space="preserve"> </v>
      </c>
      <c r="Q33" s="122" t="str">
        <f t="shared" si="2"/>
        <v xml:space="preserve"> </v>
      </c>
      <c r="R33" s="44"/>
    </row>
    <row r="34" spans="1:18" ht="33.950000000000003" customHeight="1" x14ac:dyDescent="0.25">
      <c r="A34" s="46"/>
      <c r="B34" s="143"/>
      <c r="C34" s="147"/>
      <c r="D34" s="147"/>
      <c r="E34" s="964"/>
      <c r="F34" s="965"/>
      <c r="G34" s="147"/>
      <c r="H34" s="160"/>
      <c r="I34" s="150"/>
      <c r="J34" s="221"/>
      <c r="K34" s="160"/>
      <c r="L34" s="147"/>
      <c r="M34" s="216"/>
      <c r="N34" s="160"/>
      <c r="O34" s="122" t="str">
        <f t="shared" si="0"/>
        <v xml:space="preserve"> </v>
      </c>
      <c r="P34" s="122" t="str">
        <f t="shared" si="1"/>
        <v xml:space="preserve"> </v>
      </c>
      <c r="Q34" s="122" t="str">
        <f t="shared" si="2"/>
        <v xml:space="preserve"> </v>
      </c>
      <c r="R34" s="44"/>
    </row>
    <row r="35" spans="1:18" ht="33.950000000000003" customHeight="1" x14ac:dyDescent="0.25">
      <c r="A35" s="46"/>
      <c r="B35" s="143"/>
      <c r="C35" s="147"/>
      <c r="D35" s="147"/>
      <c r="E35" s="964"/>
      <c r="F35" s="965"/>
      <c r="G35" s="147"/>
      <c r="H35" s="160"/>
      <c r="I35" s="150"/>
      <c r="J35" s="221"/>
      <c r="K35" s="160"/>
      <c r="L35" s="160"/>
      <c r="M35" s="147"/>
      <c r="N35" s="160"/>
      <c r="O35" s="122" t="str">
        <f t="shared" si="0"/>
        <v xml:space="preserve"> </v>
      </c>
      <c r="P35" s="122" t="str">
        <f t="shared" si="1"/>
        <v xml:space="preserve"> </v>
      </c>
      <c r="Q35" s="122" t="str">
        <f t="shared" si="2"/>
        <v xml:space="preserve"> </v>
      </c>
      <c r="R35" s="44"/>
    </row>
    <row r="36" spans="1:18" ht="33.950000000000003" customHeight="1" x14ac:dyDescent="0.25">
      <c r="A36" s="46"/>
      <c r="B36" s="143"/>
      <c r="C36" s="147"/>
      <c r="D36" s="147"/>
      <c r="E36" s="964"/>
      <c r="F36" s="965"/>
      <c r="G36" s="147"/>
      <c r="H36" s="160"/>
      <c r="I36" s="150"/>
      <c r="J36" s="221"/>
      <c r="K36" s="160"/>
      <c r="L36" s="160"/>
      <c r="M36" s="147"/>
      <c r="N36" s="160"/>
      <c r="O36" s="122" t="str">
        <f t="shared" si="0"/>
        <v xml:space="preserve"> </v>
      </c>
      <c r="P36" s="122" t="str">
        <f t="shared" si="1"/>
        <v xml:space="preserve"> </v>
      </c>
      <c r="Q36" s="122" t="str">
        <f t="shared" si="2"/>
        <v xml:space="preserve"> </v>
      </c>
      <c r="R36" s="44"/>
    </row>
    <row r="37" spans="1:18" ht="33.950000000000003" customHeight="1" x14ac:dyDescent="0.25">
      <c r="A37" s="46"/>
      <c r="B37" s="143"/>
      <c r="C37" s="147"/>
      <c r="D37" s="147"/>
      <c r="E37" s="964"/>
      <c r="F37" s="965"/>
      <c r="G37" s="147"/>
      <c r="H37" s="160"/>
      <c r="I37" s="150"/>
      <c r="J37" s="221"/>
      <c r="K37" s="160"/>
      <c r="L37" s="160"/>
      <c r="M37" s="147"/>
      <c r="N37" s="160"/>
      <c r="O37" s="122" t="str">
        <f t="shared" si="0"/>
        <v xml:space="preserve"> </v>
      </c>
      <c r="P37" s="122" t="str">
        <f t="shared" si="1"/>
        <v xml:space="preserve"> </v>
      </c>
      <c r="Q37" s="122" t="str">
        <f t="shared" si="2"/>
        <v xml:space="preserve"> </v>
      </c>
      <c r="R37" s="44"/>
    </row>
    <row r="38" spans="1:18" ht="33.950000000000003" customHeight="1" x14ac:dyDescent="0.25">
      <c r="A38" s="46"/>
      <c r="B38" s="143"/>
      <c r="C38" s="147"/>
      <c r="D38" s="147"/>
      <c r="E38" s="964"/>
      <c r="F38" s="965"/>
      <c r="G38" s="160"/>
      <c r="H38" s="160"/>
      <c r="I38" s="150"/>
      <c r="J38" s="221"/>
      <c r="K38" s="160"/>
      <c r="L38" s="161"/>
      <c r="M38" s="162"/>
      <c r="N38" s="161"/>
      <c r="O38" s="122" t="str">
        <f t="shared" si="0"/>
        <v xml:space="preserve"> </v>
      </c>
      <c r="P38" s="122" t="str">
        <f t="shared" si="1"/>
        <v xml:space="preserve"> </v>
      </c>
      <c r="Q38" s="122" t="str">
        <f t="shared" si="2"/>
        <v xml:space="preserve"> </v>
      </c>
      <c r="R38" s="44"/>
    </row>
    <row r="39" spans="1:18" ht="33.950000000000003" customHeight="1" x14ac:dyDescent="0.25">
      <c r="A39" s="46"/>
      <c r="B39" s="143"/>
      <c r="C39" s="147"/>
      <c r="D39" s="147"/>
      <c r="E39" s="964"/>
      <c r="F39" s="965"/>
      <c r="G39" s="160"/>
      <c r="H39" s="160"/>
      <c r="I39" s="150"/>
      <c r="J39" s="221"/>
      <c r="K39" s="160"/>
      <c r="L39" s="161"/>
      <c r="M39" s="162"/>
      <c r="N39" s="161"/>
      <c r="O39" s="122" t="str">
        <f t="shared" si="0"/>
        <v xml:space="preserve"> </v>
      </c>
      <c r="P39" s="122" t="str">
        <f t="shared" si="1"/>
        <v xml:space="preserve"> </v>
      </c>
      <c r="Q39" s="122" t="str">
        <f t="shared" si="2"/>
        <v xml:space="preserve"> </v>
      </c>
      <c r="R39" s="44"/>
    </row>
    <row r="40" spans="1:18" ht="33.950000000000003" customHeight="1" x14ac:dyDescent="0.25">
      <c r="A40" s="46"/>
      <c r="B40" s="143"/>
      <c r="C40" s="147"/>
      <c r="D40" s="147"/>
      <c r="E40" s="964"/>
      <c r="F40" s="965"/>
      <c r="G40" s="160"/>
      <c r="H40" s="160"/>
      <c r="I40" s="150"/>
      <c r="J40" s="221"/>
      <c r="K40" s="160"/>
      <c r="L40" s="161"/>
      <c r="M40" s="162"/>
      <c r="N40" s="161"/>
      <c r="O40" s="122" t="str">
        <f t="shared" si="0"/>
        <v xml:space="preserve"> </v>
      </c>
      <c r="P40" s="122" t="str">
        <f t="shared" si="1"/>
        <v xml:space="preserve"> </v>
      </c>
      <c r="Q40" s="122" t="str">
        <f t="shared" si="2"/>
        <v xml:space="preserve"> </v>
      </c>
      <c r="R40" s="44"/>
    </row>
    <row r="41" spans="1:18" ht="33.950000000000003" customHeight="1" x14ac:dyDescent="0.25">
      <c r="A41" s="46"/>
      <c r="B41" s="143"/>
      <c r="C41" s="147"/>
      <c r="D41" s="147"/>
      <c r="E41" s="215"/>
      <c r="F41" s="216"/>
      <c r="G41" s="160"/>
      <c r="H41" s="160"/>
      <c r="I41" s="150"/>
      <c r="J41" s="221"/>
      <c r="K41" s="160"/>
      <c r="L41" s="161"/>
      <c r="M41" s="162"/>
      <c r="N41" s="161"/>
      <c r="O41" s="122" t="str">
        <f t="shared" si="0"/>
        <v xml:space="preserve"> </v>
      </c>
      <c r="P41" s="122" t="str">
        <f t="shared" si="1"/>
        <v xml:space="preserve"> </v>
      </c>
      <c r="Q41" s="122" t="str">
        <f t="shared" si="2"/>
        <v xml:space="preserve"> </v>
      </c>
      <c r="R41" s="44"/>
    </row>
    <row r="42" spans="1:18" ht="33.950000000000003" customHeight="1" x14ac:dyDescent="0.25">
      <c r="A42" s="46"/>
      <c r="B42" s="143"/>
      <c r="C42" s="147"/>
      <c r="D42" s="147"/>
      <c r="E42" s="215"/>
      <c r="F42" s="216"/>
      <c r="G42" s="160"/>
      <c r="H42" s="160"/>
      <c r="I42" s="150"/>
      <c r="J42" s="221"/>
      <c r="K42" s="160"/>
      <c r="L42" s="161"/>
      <c r="M42" s="162"/>
      <c r="N42" s="161"/>
      <c r="O42" s="122" t="str">
        <f t="shared" si="0"/>
        <v xml:space="preserve"> </v>
      </c>
      <c r="P42" s="122" t="str">
        <f t="shared" si="1"/>
        <v xml:space="preserve"> </v>
      </c>
      <c r="Q42" s="122" t="str">
        <f t="shared" si="2"/>
        <v xml:space="preserve"> </v>
      </c>
      <c r="R42" s="44"/>
    </row>
    <row r="43" spans="1:18" ht="33.950000000000003" customHeight="1" x14ac:dyDescent="0.25">
      <c r="A43" s="46"/>
      <c r="B43" s="143"/>
      <c r="C43" s="147"/>
      <c r="D43" s="147"/>
      <c r="E43" s="215"/>
      <c r="F43" s="216"/>
      <c r="G43" s="160"/>
      <c r="H43" s="160"/>
      <c r="I43" s="150"/>
      <c r="J43" s="221"/>
      <c r="K43" s="160"/>
      <c r="L43" s="161"/>
      <c r="M43" s="162"/>
      <c r="N43" s="161"/>
      <c r="O43" s="122" t="str">
        <f t="shared" si="0"/>
        <v xml:space="preserve"> </v>
      </c>
      <c r="P43" s="122" t="str">
        <f t="shared" si="1"/>
        <v xml:space="preserve"> </v>
      </c>
      <c r="Q43" s="122" t="str">
        <f t="shared" si="2"/>
        <v xml:space="preserve"> </v>
      </c>
      <c r="R43" s="44"/>
    </row>
    <row r="44" spans="1:18" ht="33.950000000000003" customHeight="1" x14ac:dyDescent="0.25">
      <c r="A44" s="46"/>
      <c r="B44" s="143"/>
      <c r="C44" s="147"/>
      <c r="D44" s="147"/>
      <c r="E44" s="215"/>
      <c r="F44" s="216"/>
      <c r="G44" s="160"/>
      <c r="H44" s="160"/>
      <c r="I44" s="150"/>
      <c r="J44" s="221"/>
      <c r="K44" s="160"/>
      <c r="L44" s="161"/>
      <c r="M44" s="162"/>
      <c r="N44" s="161"/>
      <c r="O44" s="122" t="str">
        <f t="shared" si="0"/>
        <v xml:space="preserve"> </v>
      </c>
      <c r="P44" s="122" t="str">
        <f t="shared" si="1"/>
        <v xml:space="preserve"> </v>
      </c>
      <c r="Q44" s="122" t="str">
        <f t="shared" si="2"/>
        <v xml:space="preserve"> </v>
      </c>
      <c r="R44" s="44"/>
    </row>
    <row r="45" spans="1:18" ht="33.950000000000003" customHeight="1" x14ac:dyDescent="0.25">
      <c r="A45" s="46"/>
      <c r="B45" s="143"/>
      <c r="C45" s="147"/>
      <c r="D45" s="147"/>
      <c r="E45" s="215"/>
      <c r="F45" s="216"/>
      <c r="G45" s="160"/>
      <c r="H45" s="160"/>
      <c r="I45" s="150"/>
      <c r="J45" s="221"/>
      <c r="K45" s="160"/>
      <c r="L45" s="161"/>
      <c r="M45" s="162"/>
      <c r="N45" s="161"/>
      <c r="O45" s="122" t="str">
        <f t="shared" si="0"/>
        <v xml:space="preserve"> </v>
      </c>
      <c r="P45" s="122" t="str">
        <f t="shared" si="1"/>
        <v xml:space="preserve"> </v>
      </c>
      <c r="Q45" s="122" t="str">
        <f t="shared" si="2"/>
        <v xml:space="preserve"> </v>
      </c>
      <c r="R45" s="44"/>
    </row>
    <row r="46" spans="1:18" ht="33.950000000000003" customHeight="1" x14ac:dyDescent="0.25">
      <c r="A46" s="46"/>
      <c r="B46" s="143"/>
      <c r="C46" s="147"/>
      <c r="D46" s="147"/>
      <c r="E46" s="215"/>
      <c r="F46" s="216"/>
      <c r="G46" s="160"/>
      <c r="H46" s="160"/>
      <c r="I46" s="150"/>
      <c r="J46" s="221"/>
      <c r="K46" s="160"/>
      <c r="L46" s="161"/>
      <c r="M46" s="162"/>
      <c r="N46" s="161"/>
      <c r="O46" s="122" t="str">
        <f t="shared" si="0"/>
        <v xml:space="preserve"> </v>
      </c>
      <c r="P46" s="122" t="str">
        <f t="shared" si="1"/>
        <v xml:space="preserve"> </v>
      </c>
      <c r="Q46" s="122" t="str">
        <f t="shared" si="2"/>
        <v xml:space="preserve"> </v>
      </c>
      <c r="R46" s="44"/>
    </row>
    <row r="47" spans="1:18" ht="33.950000000000003" customHeight="1" x14ac:dyDescent="0.25">
      <c r="A47" s="46"/>
      <c r="B47" s="143"/>
      <c r="C47" s="147"/>
      <c r="D47" s="147"/>
      <c r="E47" s="215"/>
      <c r="F47" s="216"/>
      <c r="G47" s="160"/>
      <c r="H47" s="160"/>
      <c r="I47" s="150"/>
      <c r="J47" s="221"/>
      <c r="K47" s="160"/>
      <c r="L47" s="161"/>
      <c r="M47" s="162"/>
      <c r="N47" s="161"/>
      <c r="O47" s="122" t="str">
        <f t="shared" si="0"/>
        <v xml:space="preserve"> </v>
      </c>
      <c r="P47" s="122" t="str">
        <f t="shared" si="1"/>
        <v xml:space="preserve"> </v>
      </c>
      <c r="Q47" s="122" t="str">
        <f t="shared" si="2"/>
        <v xml:space="preserve"> </v>
      </c>
      <c r="R47" s="44"/>
    </row>
    <row r="48" spans="1:18" ht="33.950000000000003" customHeight="1" x14ac:dyDescent="0.25">
      <c r="A48" s="46"/>
      <c r="B48" s="143"/>
      <c r="C48" s="147"/>
      <c r="D48" s="147"/>
      <c r="E48" s="215"/>
      <c r="F48" s="216"/>
      <c r="G48" s="160"/>
      <c r="H48" s="160"/>
      <c r="I48" s="150"/>
      <c r="J48" s="221"/>
      <c r="K48" s="160"/>
      <c r="L48" s="161"/>
      <c r="M48" s="162"/>
      <c r="N48" s="161"/>
      <c r="O48" s="122" t="str">
        <f t="shared" si="0"/>
        <v xml:space="preserve"> </v>
      </c>
      <c r="P48" s="122" t="str">
        <f t="shared" si="1"/>
        <v xml:space="preserve"> </v>
      </c>
      <c r="Q48" s="122" t="str">
        <f t="shared" si="2"/>
        <v xml:space="preserve"> </v>
      </c>
      <c r="R48" s="44"/>
    </row>
    <row r="49" spans="1:18" ht="33.950000000000003" customHeight="1" x14ac:dyDescent="0.25">
      <c r="A49" s="46"/>
      <c r="B49" s="143"/>
      <c r="C49" s="147"/>
      <c r="D49" s="147"/>
      <c r="E49" s="215"/>
      <c r="F49" s="216"/>
      <c r="G49" s="160"/>
      <c r="H49" s="160"/>
      <c r="I49" s="150"/>
      <c r="J49" s="221"/>
      <c r="K49" s="160"/>
      <c r="L49" s="161"/>
      <c r="M49" s="162"/>
      <c r="N49" s="161"/>
      <c r="O49" s="122" t="str">
        <f t="shared" si="0"/>
        <v xml:space="preserve"> </v>
      </c>
      <c r="P49" s="122" t="str">
        <f t="shared" si="1"/>
        <v xml:space="preserve"> </v>
      </c>
      <c r="Q49" s="122" t="str">
        <f t="shared" si="2"/>
        <v xml:space="preserve"> </v>
      </c>
      <c r="R49" s="44"/>
    </row>
    <row r="50" spans="1:18" ht="33.950000000000003" customHeight="1" x14ac:dyDescent="0.25">
      <c r="A50" s="46"/>
      <c r="B50" s="143"/>
      <c r="C50" s="147"/>
      <c r="D50" s="147"/>
      <c r="E50" s="215"/>
      <c r="F50" s="216"/>
      <c r="G50" s="160"/>
      <c r="H50" s="160"/>
      <c r="I50" s="150"/>
      <c r="J50" s="221"/>
      <c r="K50" s="160"/>
      <c r="L50" s="161"/>
      <c r="M50" s="162"/>
      <c r="N50" s="161"/>
      <c r="O50" s="122" t="str">
        <f t="shared" si="0"/>
        <v xml:space="preserve"> </v>
      </c>
      <c r="P50" s="122" t="str">
        <f t="shared" si="1"/>
        <v xml:space="preserve"> </v>
      </c>
      <c r="Q50" s="122" t="str">
        <f t="shared" si="2"/>
        <v xml:space="preserve"> </v>
      </c>
      <c r="R50" s="44"/>
    </row>
    <row r="51" spans="1:18" ht="33.950000000000003" customHeight="1" x14ac:dyDescent="0.25">
      <c r="A51" s="46"/>
      <c r="B51" s="143"/>
      <c r="C51" s="147"/>
      <c r="D51" s="147"/>
      <c r="E51" s="215"/>
      <c r="F51" s="216"/>
      <c r="G51" s="160"/>
      <c r="H51" s="160"/>
      <c r="I51" s="150"/>
      <c r="J51" s="221"/>
      <c r="K51" s="160"/>
      <c r="L51" s="161"/>
      <c r="M51" s="162"/>
      <c r="N51" s="161"/>
      <c r="O51" s="122" t="str">
        <f t="shared" si="0"/>
        <v xml:space="preserve"> </v>
      </c>
      <c r="P51" s="122" t="str">
        <f t="shared" si="1"/>
        <v xml:space="preserve"> </v>
      </c>
      <c r="Q51" s="122" t="str">
        <f t="shared" si="2"/>
        <v xml:space="preserve"> </v>
      </c>
      <c r="R51" s="44"/>
    </row>
    <row r="52" spans="1:18" ht="33.950000000000003" customHeight="1" x14ac:dyDescent="0.25">
      <c r="A52" s="46"/>
      <c r="B52" s="143"/>
      <c r="C52" s="147"/>
      <c r="D52" s="147"/>
      <c r="E52" s="215"/>
      <c r="F52" s="216"/>
      <c r="G52" s="160"/>
      <c r="H52" s="160"/>
      <c r="I52" s="150"/>
      <c r="J52" s="221"/>
      <c r="K52" s="160"/>
      <c r="L52" s="161"/>
      <c r="M52" s="162"/>
      <c r="N52" s="161"/>
      <c r="O52" s="122" t="str">
        <f t="shared" si="0"/>
        <v xml:space="preserve"> </v>
      </c>
      <c r="P52" s="122" t="str">
        <f t="shared" si="1"/>
        <v xml:space="preserve"> </v>
      </c>
      <c r="Q52" s="122" t="str">
        <f t="shared" si="2"/>
        <v xml:space="preserve"> </v>
      </c>
      <c r="R52" s="44"/>
    </row>
    <row r="53" spans="1:18" ht="33.950000000000003" customHeight="1" x14ac:dyDescent="0.25">
      <c r="A53" s="46"/>
      <c r="B53" s="143"/>
      <c r="C53" s="147"/>
      <c r="D53" s="147"/>
      <c r="E53" s="215"/>
      <c r="F53" s="216"/>
      <c r="G53" s="160"/>
      <c r="H53" s="160"/>
      <c r="I53" s="150"/>
      <c r="J53" s="221"/>
      <c r="K53" s="160"/>
      <c r="L53" s="161"/>
      <c r="M53" s="162"/>
      <c r="N53" s="161"/>
      <c r="O53" s="122" t="str">
        <f t="shared" si="0"/>
        <v xml:space="preserve"> </v>
      </c>
      <c r="P53" s="122" t="str">
        <f t="shared" si="1"/>
        <v xml:space="preserve"> </v>
      </c>
      <c r="Q53" s="122" t="str">
        <f t="shared" si="2"/>
        <v xml:space="preserve"> </v>
      </c>
      <c r="R53" s="44"/>
    </row>
    <row r="54" spans="1:18" ht="33.950000000000003" customHeight="1" x14ac:dyDescent="0.25">
      <c r="A54" s="46"/>
      <c r="B54" s="143"/>
      <c r="C54" s="147"/>
      <c r="D54" s="147"/>
      <c r="E54" s="215"/>
      <c r="F54" s="216"/>
      <c r="G54" s="160"/>
      <c r="H54" s="160"/>
      <c r="I54" s="150"/>
      <c r="J54" s="221"/>
      <c r="K54" s="160"/>
      <c r="L54" s="161"/>
      <c r="M54" s="162"/>
      <c r="N54" s="161"/>
      <c r="O54" s="122" t="str">
        <f t="shared" si="0"/>
        <v xml:space="preserve"> </v>
      </c>
      <c r="P54" s="122" t="str">
        <f t="shared" si="1"/>
        <v xml:space="preserve"> </v>
      </c>
      <c r="Q54" s="122" t="str">
        <f t="shared" si="2"/>
        <v xml:space="preserve"> </v>
      </c>
      <c r="R54" s="44"/>
    </row>
    <row r="55" spans="1:18" ht="33.950000000000003" customHeight="1" x14ac:dyDescent="0.25">
      <c r="A55" s="46"/>
      <c r="B55" s="143"/>
      <c r="C55" s="147"/>
      <c r="D55" s="147"/>
      <c r="E55" s="215"/>
      <c r="F55" s="216"/>
      <c r="G55" s="160"/>
      <c r="H55" s="160"/>
      <c r="I55" s="150"/>
      <c r="J55" s="221"/>
      <c r="K55" s="160"/>
      <c r="L55" s="161"/>
      <c r="M55" s="162"/>
      <c r="N55" s="161"/>
      <c r="O55" s="122" t="str">
        <f t="shared" si="0"/>
        <v xml:space="preserve"> </v>
      </c>
      <c r="P55" s="122" t="str">
        <f t="shared" si="1"/>
        <v xml:space="preserve"> </v>
      </c>
      <c r="Q55" s="122" t="str">
        <f t="shared" si="2"/>
        <v xml:space="preserve"> </v>
      </c>
      <c r="R55" s="44"/>
    </row>
    <row r="56" spans="1:18" ht="33.950000000000003" customHeight="1" x14ac:dyDescent="0.25">
      <c r="A56" s="46"/>
      <c r="B56" s="143"/>
      <c r="C56" s="147"/>
      <c r="D56" s="147"/>
      <c r="E56" s="215"/>
      <c r="F56" s="216"/>
      <c r="G56" s="160"/>
      <c r="H56" s="160"/>
      <c r="I56" s="150"/>
      <c r="J56" s="221"/>
      <c r="K56" s="160"/>
      <c r="L56" s="161"/>
      <c r="M56" s="162"/>
      <c r="N56" s="161"/>
      <c r="O56" s="122" t="str">
        <f t="shared" si="0"/>
        <v xml:space="preserve"> </v>
      </c>
      <c r="P56" s="122" t="str">
        <f t="shared" si="1"/>
        <v xml:space="preserve"> </v>
      </c>
      <c r="Q56" s="122" t="str">
        <f t="shared" si="2"/>
        <v xml:space="preserve"> </v>
      </c>
      <c r="R56" s="44"/>
    </row>
    <row r="57" spans="1:18" ht="33.950000000000003" customHeight="1" x14ac:dyDescent="0.25">
      <c r="A57" s="46"/>
      <c r="B57" s="143"/>
      <c r="C57" s="147"/>
      <c r="D57" s="147"/>
      <c r="E57" s="215"/>
      <c r="F57" s="216"/>
      <c r="G57" s="160"/>
      <c r="H57" s="160"/>
      <c r="I57" s="150"/>
      <c r="J57" s="221"/>
      <c r="K57" s="160"/>
      <c r="L57" s="161"/>
      <c r="M57" s="162"/>
      <c r="N57" s="161"/>
      <c r="O57" s="122" t="str">
        <f t="shared" si="0"/>
        <v xml:space="preserve"> </v>
      </c>
      <c r="P57" s="122" t="str">
        <f t="shared" si="1"/>
        <v xml:space="preserve"> </v>
      </c>
      <c r="Q57" s="122" t="str">
        <f t="shared" si="2"/>
        <v xml:space="preserve"> </v>
      </c>
      <c r="R57" s="44"/>
    </row>
    <row r="58" spans="1:18" ht="33.950000000000003" customHeight="1" x14ac:dyDescent="0.25">
      <c r="A58" s="46"/>
      <c r="B58" s="143"/>
      <c r="C58" s="147"/>
      <c r="D58" s="147"/>
      <c r="E58" s="215"/>
      <c r="F58" s="216"/>
      <c r="G58" s="160"/>
      <c r="H58" s="160"/>
      <c r="I58" s="150"/>
      <c r="J58" s="221"/>
      <c r="K58" s="160"/>
      <c r="L58" s="161"/>
      <c r="M58" s="162"/>
      <c r="N58" s="161"/>
      <c r="O58" s="122" t="str">
        <f t="shared" si="0"/>
        <v xml:space="preserve"> </v>
      </c>
      <c r="P58" s="122" t="str">
        <f t="shared" si="1"/>
        <v xml:space="preserve"> </v>
      </c>
      <c r="Q58" s="122" t="str">
        <f t="shared" si="2"/>
        <v xml:space="preserve"> </v>
      </c>
      <c r="R58" s="44"/>
    </row>
    <row r="59" spans="1:18" ht="33.950000000000003" customHeight="1" x14ac:dyDescent="0.25">
      <c r="A59" s="46"/>
      <c r="B59" s="143"/>
      <c r="C59" s="147"/>
      <c r="D59" s="147"/>
      <c r="E59" s="215"/>
      <c r="F59" s="216"/>
      <c r="G59" s="160"/>
      <c r="H59" s="160"/>
      <c r="I59" s="150"/>
      <c r="J59" s="221"/>
      <c r="K59" s="160"/>
      <c r="L59" s="161"/>
      <c r="M59" s="162"/>
      <c r="N59" s="161"/>
      <c r="O59" s="122" t="str">
        <f t="shared" si="0"/>
        <v xml:space="preserve"> </v>
      </c>
      <c r="P59" s="122" t="str">
        <f t="shared" si="1"/>
        <v xml:space="preserve"> </v>
      </c>
      <c r="Q59" s="122" t="str">
        <f t="shared" si="2"/>
        <v xml:space="preserve"> </v>
      </c>
      <c r="R59" s="44"/>
    </row>
    <row r="60" spans="1:18" ht="33.950000000000003" customHeight="1" x14ac:dyDescent="0.25">
      <c r="A60" s="46"/>
      <c r="B60" s="143"/>
      <c r="C60" s="147"/>
      <c r="D60" s="147"/>
      <c r="E60" s="215"/>
      <c r="F60" s="216"/>
      <c r="G60" s="160"/>
      <c r="H60" s="160"/>
      <c r="I60" s="150"/>
      <c r="J60" s="221"/>
      <c r="K60" s="160"/>
      <c r="L60" s="161"/>
      <c r="M60" s="162"/>
      <c r="N60" s="161"/>
      <c r="O60" s="122" t="str">
        <f t="shared" si="0"/>
        <v xml:space="preserve"> </v>
      </c>
      <c r="P60" s="122" t="str">
        <f t="shared" si="1"/>
        <v xml:space="preserve"> </v>
      </c>
      <c r="Q60" s="122" t="str">
        <f t="shared" si="2"/>
        <v xml:space="preserve"> </v>
      </c>
      <c r="R60" s="44"/>
    </row>
    <row r="61" spans="1:18" ht="33.950000000000003" customHeight="1" x14ac:dyDescent="0.25">
      <c r="A61" s="46"/>
      <c r="B61" s="143"/>
      <c r="C61" s="147"/>
      <c r="D61" s="147"/>
      <c r="E61" s="215"/>
      <c r="F61" s="216"/>
      <c r="G61" s="160"/>
      <c r="H61" s="160"/>
      <c r="I61" s="150"/>
      <c r="J61" s="221"/>
      <c r="K61" s="160"/>
      <c r="L61" s="161"/>
      <c r="M61" s="162"/>
      <c r="N61" s="161"/>
      <c r="O61" s="122" t="str">
        <f t="shared" si="0"/>
        <v xml:space="preserve"> </v>
      </c>
      <c r="P61" s="122" t="str">
        <f t="shared" si="1"/>
        <v xml:space="preserve"> </v>
      </c>
      <c r="Q61" s="122" t="str">
        <f t="shared" si="2"/>
        <v xml:space="preserve"> </v>
      </c>
      <c r="R61" s="44"/>
    </row>
    <row r="62" spans="1:18" ht="33.950000000000003" customHeight="1" x14ac:dyDescent="0.25">
      <c r="A62" s="46"/>
      <c r="B62" s="143"/>
      <c r="C62" s="147"/>
      <c r="D62" s="147"/>
      <c r="E62" s="215"/>
      <c r="F62" s="216"/>
      <c r="G62" s="160"/>
      <c r="H62" s="160"/>
      <c r="I62" s="150"/>
      <c r="J62" s="221"/>
      <c r="K62" s="160"/>
      <c r="L62" s="161"/>
      <c r="M62" s="162"/>
      <c r="N62" s="161"/>
      <c r="O62" s="122" t="str">
        <f t="shared" si="0"/>
        <v xml:space="preserve"> </v>
      </c>
      <c r="P62" s="122" t="str">
        <f t="shared" si="1"/>
        <v xml:space="preserve"> </v>
      </c>
      <c r="Q62" s="122" t="str">
        <f t="shared" si="2"/>
        <v xml:space="preserve"> </v>
      </c>
      <c r="R62" s="44"/>
    </row>
    <row r="63" spans="1:18" ht="33.950000000000003" customHeight="1" x14ac:dyDescent="0.25">
      <c r="A63" s="46"/>
      <c r="B63" s="143"/>
      <c r="C63" s="147"/>
      <c r="D63" s="147"/>
      <c r="E63" s="215"/>
      <c r="F63" s="216"/>
      <c r="G63" s="160"/>
      <c r="H63" s="160"/>
      <c r="I63" s="150"/>
      <c r="J63" s="221"/>
      <c r="K63" s="160"/>
      <c r="L63" s="161"/>
      <c r="M63" s="162"/>
      <c r="N63" s="161"/>
      <c r="O63" s="122" t="str">
        <f t="shared" si="0"/>
        <v xml:space="preserve"> </v>
      </c>
      <c r="P63" s="122" t="str">
        <f t="shared" si="1"/>
        <v xml:space="preserve"> </v>
      </c>
      <c r="Q63" s="122" t="str">
        <f t="shared" si="2"/>
        <v xml:space="preserve"> </v>
      </c>
      <c r="R63" s="44"/>
    </row>
    <row r="64" spans="1:18" ht="33.950000000000003" customHeight="1" x14ac:dyDescent="0.25">
      <c r="A64" s="46"/>
      <c r="B64" s="143"/>
      <c r="C64" s="147"/>
      <c r="D64" s="147"/>
      <c r="E64" s="215"/>
      <c r="F64" s="216"/>
      <c r="G64" s="160"/>
      <c r="H64" s="160"/>
      <c r="I64" s="150"/>
      <c r="J64" s="221"/>
      <c r="K64" s="160"/>
      <c r="L64" s="161"/>
      <c r="M64" s="162"/>
      <c r="N64" s="161"/>
      <c r="O64" s="122" t="str">
        <f t="shared" si="0"/>
        <v xml:space="preserve"> </v>
      </c>
      <c r="P64" s="122" t="str">
        <f t="shared" si="1"/>
        <v xml:space="preserve"> </v>
      </c>
      <c r="Q64" s="122" t="str">
        <f t="shared" si="2"/>
        <v xml:space="preserve"> </v>
      </c>
      <c r="R64" s="44"/>
    </row>
    <row r="65" spans="1:18" ht="33.950000000000003" customHeight="1" x14ac:dyDescent="0.25">
      <c r="A65" s="46"/>
      <c r="B65" s="143"/>
      <c r="C65" s="147"/>
      <c r="D65" s="147"/>
      <c r="E65" s="215"/>
      <c r="F65" s="216"/>
      <c r="G65" s="160"/>
      <c r="H65" s="160"/>
      <c r="I65" s="150"/>
      <c r="J65" s="221"/>
      <c r="K65" s="160"/>
      <c r="L65" s="161"/>
      <c r="M65" s="162"/>
      <c r="N65" s="161"/>
      <c r="O65" s="122" t="str">
        <f t="shared" si="0"/>
        <v xml:space="preserve"> </v>
      </c>
      <c r="P65" s="122" t="str">
        <f t="shared" si="1"/>
        <v xml:space="preserve"> </v>
      </c>
      <c r="Q65" s="122" t="str">
        <f t="shared" si="2"/>
        <v xml:space="preserve"> </v>
      </c>
      <c r="R65" s="44"/>
    </row>
    <row r="66" spans="1:18" ht="33.950000000000003" customHeight="1" x14ac:dyDescent="0.25">
      <c r="A66" s="46"/>
      <c r="B66" s="143"/>
      <c r="C66" s="147"/>
      <c r="D66" s="147"/>
      <c r="E66" s="215"/>
      <c r="F66" s="216"/>
      <c r="G66" s="160"/>
      <c r="H66" s="160"/>
      <c r="I66" s="150"/>
      <c r="J66" s="221"/>
      <c r="K66" s="160"/>
      <c r="L66" s="161"/>
      <c r="M66" s="162"/>
      <c r="N66" s="161"/>
      <c r="O66" s="122" t="str">
        <f t="shared" si="0"/>
        <v xml:space="preserve"> </v>
      </c>
      <c r="P66" s="122" t="str">
        <f t="shared" si="1"/>
        <v xml:space="preserve"> </v>
      </c>
      <c r="Q66" s="122" t="str">
        <f t="shared" si="2"/>
        <v xml:space="preserve"> </v>
      </c>
      <c r="R66" s="44"/>
    </row>
    <row r="67" spans="1:18" ht="33.950000000000003" customHeight="1" x14ac:dyDescent="0.25">
      <c r="A67" s="46"/>
      <c r="B67" s="143"/>
      <c r="C67" s="147"/>
      <c r="D67" s="147"/>
      <c r="E67" s="215"/>
      <c r="F67" s="216"/>
      <c r="G67" s="160"/>
      <c r="H67" s="160"/>
      <c r="I67" s="150"/>
      <c r="J67" s="221"/>
      <c r="K67" s="160"/>
      <c r="L67" s="161"/>
      <c r="M67" s="162"/>
      <c r="N67" s="161"/>
      <c r="O67" s="122" t="str">
        <f t="shared" si="0"/>
        <v xml:space="preserve"> </v>
      </c>
      <c r="P67" s="122" t="str">
        <f t="shared" si="1"/>
        <v xml:space="preserve"> </v>
      </c>
      <c r="Q67" s="122" t="str">
        <f t="shared" si="2"/>
        <v xml:space="preserve"> </v>
      </c>
      <c r="R67" s="44"/>
    </row>
    <row r="68" spans="1:18" ht="33.950000000000003" customHeight="1" x14ac:dyDescent="0.25">
      <c r="A68" s="46"/>
      <c r="B68" s="143"/>
      <c r="C68" s="147"/>
      <c r="D68" s="147"/>
      <c r="E68" s="215"/>
      <c r="F68" s="216"/>
      <c r="G68" s="160"/>
      <c r="H68" s="160"/>
      <c r="I68" s="150"/>
      <c r="J68" s="221"/>
      <c r="K68" s="160"/>
      <c r="L68" s="161"/>
      <c r="M68" s="162"/>
      <c r="N68" s="161"/>
      <c r="O68" s="122" t="str">
        <f t="shared" si="0"/>
        <v xml:space="preserve"> </v>
      </c>
      <c r="P68" s="122" t="str">
        <f t="shared" si="1"/>
        <v xml:space="preserve"> </v>
      </c>
      <c r="Q68" s="122" t="str">
        <f t="shared" si="2"/>
        <v xml:space="preserve"> </v>
      </c>
      <c r="R68" s="44"/>
    </row>
    <row r="69" spans="1:18" ht="33.950000000000003" customHeight="1" x14ac:dyDescent="0.25">
      <c r="A69" s="46"/>
      <c r="B69" s="143"/>
      <c r="C69" s="147"/>
      <c r="D69" s="147"/>
      <c r="E69" s="215"/>
      <c r="F69" s="216"/>
      <c r="G69" s="160"/>
      <c r="H69" s="160"/>
      <c r="I69" s="150"/>
      <c r="J69" s="221"/>
      <c r="K69" s="160"/>
      <c r="L69" s="161"/>
      <c r="M69" s="162"/>
      <c r="N69" s="161"/>
      <c r="O69" s="122" t="str">
        <f t="shared" si="0"/>
        <v xml:space="preserve"> </v>
      </c>
      <c r="P69" s="122" t="str">
        <f t="shared" si="1"/>
        <v xml:space="preserve"> </v>
      </c>
      <c r="Q69" s="122" t="str">
        <f t="shared" si="2"/>
        <v xml:space="preserve"> </v>
      </c>
      <c r="R69" s="44"/>
    </row>
    <row r="70" spans="1:18" ht="33.950000000000003" customHeight="1" x14ac:dyDescent="0.25">
      <c r="A70" s="46"/>
      <c r="B70" s="143"/>
      <c r="C70" s="147"/>
      <c r="D70" s="147"/>
      <c r="E70" s="215"/>
      <c r="F70" s="216"/>
      <c r="G70" s="160"/>
      <c r="H70" s="160"/>
      <c r="I70" s="150"/>
      <c r="J70" s="221"/>
      <c r="K70" s="160"/>
      <c r="L70" s="161"/>
      <c r="M70" s="162"/>
      <c r="N70" s="161"/>
      <c r="O70" s="122" t="str">
        <f t="shared" si="0"/>
        <v xml:space="preserve"> </v>
      </c>
      <c r="P70" s="122" t="str">
        <f t="shared" si="1"/>
        <v xml:space="preserve"> </v>
      </c>
      <c r="Q70" s="122" t="str">
        <f t="shared" si="2"/>
        <v xml:space="preserve"> </v>
      </c>
      <c r="R70" s="44"/>
    </row>
    <row r="71" spans="1:18" ht="33.950000000000003" customHeight="1" x14ac:dyDescent="0.25">
      <c r="A71" s="46"/>
      <c r="B71" s="143"/>
      <c r="C71" s="147"/>
      <c r="D71" s="147"/>
      <c r="E71" s="215"/>
      <c r="F71" s="216"/>
      <c r="G71" s="160"/>
      <c r="H71" s="160"/>
      <c r="I71" s="150"/>
      <c r="J71" s="221"/>
      <c r="K71" s="160"/>
      <c r="L71" s="161"/>
      <c r="M71" s="162"/>
      <c r="N71" s="161"/>
      <c r="O71" s="122" t="str">
        <f t="shared" si="0"/>
        <v xml:space="preserve"> </v>
      </c>
      <c r="P71" s="122" t="str">
        <f t="shared" si="1"/>
        <v xml:space="preserve"> </v>
      </c>
      <c r="Q71" s="122" t="str">
        <f t="shared" si="2"/>
        <v xml:space="preserve"> </v>
      </c>
      <c r="R71" s="44"/>
    </row>
    <row r="72" spans="1:18" ht="33.950000000000003" customHeight="1" x14ac:dyDescent="0.25">
      <c r="A72" s="46"/>
      <c r="B72" s="143"/>
      <c r="C72" s="147"/>
      <c r="D72" s="147"/>
      <c r="E72" s="215"/>
      <c r="F72" s="216"/>
      <c r="G72" s="160"/>
      <c r="H72" s="160"/>
      <c r="I72" s="150"/>
      <c r="J72" s="221"/>
      <c r="K72" s="160"/>
      <c r="L72" s="161"/>
      <c r="M72" s="162"/>
      <c r="N72" s="161"/>
      <c r="O72" s="122" t="str">
        <f t="shared" si="0"/>
        <v xml:space="preserve"> </v>
      </c>
      <c r="P72" s="122" t="str">
        <f t="shared" si="1"/>
        <v xml:space="preserve"> </v>
      </c>
      <c r="Q72" s="122" t="str">
        <f t="shared" si="2"/>
        <v xml:space="preserve"> </v>
      </c>
      <c r="R72" s="44"/>
    </row>
    <row r="73" spans="1:18" ht="33.950000000000003" customHeight="1" x14ac:dyDescent="0.25">
      <c r="A73" s="46"/>
      <c r="B73" s="143"/>
      <c r="C73" s="147"/>
      <c r="D73" s="147"/>
      <c r="E73" s="215"/>
      <c r="F73" s="216"/>
      <c r="G73" s="160"/>
      <c r="H73" s="160"/>
      <c r="I73" s="150"/>
      <c r="J73" s="221"/>
      <c r="K73" s="160"/>
      <c r="L73" s="161"/>
      <c r="M73" s="162"/>
      <c r="N73" s="161"/>
      <c r="O73" s="122" t="str">
        <f t="shared" si="0"/>
        <v xml:space="preserve"> </v>
      </c>
      <c r="P73" s="122" t="str">
        <f t="shared" si="1"/>
        <v xml:space="preserve"> </v>
      </c>
      <c r="Q73" s="122" t="str">
        <f t="shared" si="2"/>
        <v xml:space="preserve"> </v>
      </c>
      <c r="R73" s="44"/>
    </row>
    <row r="74" spans="1:18" ht="33.950000000000003" customHeight="1" x14ac:dyDescent="0.25">
      <c r="A74" s="46"/>
      <c r="B74" s="143"/>
      <c r="C74" s="147"/>
      <c r="D74" s="147"/>
      <c r="E74" s="215"/>
      <c r="F74" s="216"/>
      <c r="G74" s="160"/>
      <c r="H74" s="160"/>
      <c r="I74" s="150"/>
      <c r="J74" s="221"/>
      <c r="K74" s="160"/>
      <c r="L74" s="161"/>
      <c r="M74" s="162"/>
      <c r="N74" s="161"/>
      <c r="O74" s="122" t="str">
        <f t="shared" si="0"/>
        <v xml:space="preserve"> </v>
      </c>
      <c r="P74" s="122" t="str">
        <f t="shared" si="1"/>
        <v xml:space="preserve"> </v>
      </c>
      <c r="Q74" s="122" t="str">
        <f t="shared" si="2"/>
        <v xml:space="preserve"> </v>
      </c>
      <c r="R74" s="44"/>
    </row>
    <row r="75" spans="1:18" ht="33.950000000000003" customHeight="1" x14ac:dyDescent="0.25">
      <c r="A75" s="46"/>
      <c r="B75" s="143"/>
      <c r="C75" s="147"/>
      <c r="D75" s="147"/>
      <c r="E75" s="215"/>
      <c r="F75" s="216"/>
      <c r="G75" s="160"/>
      <c r="H75" s="160"/>
      <c r="I75" s="150"/>
      <c r="J75" s="221"/>
      <c r="K75" s="160"/>
      <c r="L75" s="161"/>
      <c r="M75" s="162"/>
      <c r="N75" s="161"/>
      <c r="O75" s="122" t="str">
        <f t="shared" si="0"/>
        <v xml:space="preserve"> </v>
      </c>
      <c r="P75" s="122" t="str">
        <f t="shared" si="1"/>
        <v xml:space="preserve"> </v>
      </c>
      <c r="Q75" s="122" t="str">
        <f t="shared" si="2"/>
        <v xml:space="preserve"> </v>
      </c>
      <c r="R75" s="44"/>
    </row>
    <row r="76" spans="1:18" ht="33.950000000000003" customHeight="1" x14ac:dyDescent="0.25">
      <c r="A76" s="46"/>
      <c r="B76" s="143"/>
      <c r="C76" s="147"/>
      <c r="D76" s="147"/>
      <c r="E76" s="215"/>
      <c r="F76" s="216"/>
      <c r="G76" s="160"/>
      <c r="H76" s="160"/>
      <c r="I76" s="150"/>
      <c r="J76" s="221"/>
      <c r="K76" s="160"/>
      <c r="L76" s="161"/>
      <c r="M76" s="162"/>
      <c r="N76" s="161"/>
      <c r="O76" s="122" t="str">
        <f t="shared" si="0"/>
        <v xml:space="preserve"> </v>
      </c>
      <c r="P76" s="122" t="str">
        <f t="shared" si="1"/>
        <v xml:space="preserve"> </v>
      </c>
      <c r="Q76" s="122" t="str">
        <f t="shared" si="2"/>
        <v xml:space="preserve"> </v>
      </c>
      <c r="R76" s="44"/>
    </row>
    <row r="77" spans="1:18" ht="33.950000000000003" customHeight="1" x14ac:dyDescent="0.25">
      <c r="A77" s="46"/>
      <c r="B77" s="143"/>
      <c r="C77" s="147"/>
      <c r="D77" s="147"/>
      <c r="E77" s="215"/>
      <c r="F77" s="216"/>
      <c r="G77" s="160"/>
      <c r="H77" s="160"/>
      <c r="I77" s="150"/>
      <c r="J77" s="221"/>
      <c r="K77" s="160"/>
      <c r="L77" s="161"/>
      <c r="M77" s="162"/>
      <c r="N77" s="161"/>
      <c r="O77" s="122" t="str">
        <f t="shared" si="0"/>
        <v xml:space="preserve"> </v>
      </c>
      <c r="P77" s="122" t="str">
        <f t="shared" si="1"/>
        <v xml:space="preserve"> </v>
      </c>
      <c r="Q77" s="122" t="str">
        <f t="shared" si="2"/>
        <v xml:space="preserve"> </v>
      </c>
      <c r="R77" s="44"/>
    </row>
    <row r="78" spans="1:18" ht="33.950000000000003" customHeight="1" x14ac:dyDescent="0.25">
      <c r="A78" s="46"/>
      <c r="B78" s="143"/>
      <c r="C78" s="147"/>
      <c r="D78" s="147"/>
      <c r="E78" s="215"/>
      <c r="F78" s="216"/>
      <c r="G78" s="160"/>
      <c r="H78" s="160"/>
      <c r="I78" s="150"/>
      <c r="J78" s="221"/>
      <c r="K78" s="160"/>
      <c r="L78" s="161"/>
      <c r="M78" s="162"/>
      <c r="N78" s="161"/>
      <c r="O78" s="122" t="str">
        <f t="shared" ref="O78:O141" si="3">IF(I78=0," ",I78)</f>
        <v xml:space="preserve"> </v>
      </c>
      <c r="P78" s="122" t="str">
        <f t="shared" ref="P78:P141" si="4">IF(J78=0," ",J78)</f>
        <v xml:space="preserve"> </v>
      </c>
      <c r="Q78" s="122" t="str">
        <f t="shared" ref="Q78:Q141" si="5">IF(K78=0," ",K78)</f>
        <v xml:space="preserve"> </v>
      </c>
      <c r="R78" s="44"/>
    </row>
    <row r="79" spans="1:18" ht="33.950000000000003" customHeight="1" x14ac:dyDescent="0.25">
      <c r="A79" s="46"/>
      <c r="B79" s="143"/>
      <c r="C79" s="147"/>
      <c r="D79" s="147"/>
      <c r="E79" s="215"/>
      <c r="F79" s="216"/>
      <c r="G79" s="160"/>
      <c r="H79" s="160"/>
      <c r="I79" s="150"/>
      <c r="J79" s="221"/>
      <c r="K79" s="160"/>
      <c r="L79" s="161"/>
      <c r="M79" s="162"/>
      <c r="N79" s="161"/>
      <c r="O79" s="122" t="str">
        <f t="shared" si="3"/>
        <v xml:space="preserve"> </v>
      </c>
      <c r="P79" s="122" t="str">
        <f t="shared" si="4"/>
        <v xml:space="preserve"> </v>
      </c>
      <c r="Q79" s="122" t="str">
        <f t="shared" si="5"/>
        <v xml:space="preserve"> </v>
      </c>
      <c r="R79" s="44"/>
    </row>
    <row r="80" spans="1:18" ht="33.950000000000003" customHeight="1" x14ac:dyDescent="0.25">
      <c r="A80" s="46"/>
      <c r="B80" s="143"/>
      <c r="C80" s="147"/>
      <c r="D80" s="147"/>
      <c r="E80" s="215"/>
      <c r="F80" s="216"/>
      <c r="G80" s="160"/>
      <c r="H80" s="160"/>
      <c r="I80" s="150"/>
      <c r="J80" s="221"/>
      <c r="K80" s="160"/>
      <c r="L80" s="161"/>
      <c r="M80" s="162"/>
      <c r="N80" s="161"/>
      <c r="O80" s="122" t="str">
        <f t="shared" si="3"/>
        <v xml:space="preserve"> </v>
      </c>
      <c r="P80" s="122" t="str">
        <f t="shared" si="4"/>
        <v xml:space="preserve"> </v>
      </c>
      <c r="Q80" s="122" t="str">
        <f t="shared" si="5"/>
        <v xml:space="preserve"> </v>
      </c>
      <c r="R80" s="44"/>
    </row>
    <row r="81" spans="1:18" ht="33.950000000000003" customHeight="1" x14ac:dyDescent="0.25">
      <c r="A81" s="46"/>
      <c r="B81" s="143"/>
      <c r="C81" s="147"/>
      <c r="D81" s="147"/>
      <c r="E81" s="215"/>
      <c r="F81" s="216"/>
      <c r="G81" s="160"/>
      <c r="H81" s="160"/>
      <c r="I81" s="150"/>
      <c r="J81" s="221"/>
      <c r="K81" s="160"/>
      <c r="L81" s="161"/>
      <c r="M81" s="162"/>
      <c r="N81" s="161"/>
      <c r="O81" s="122" t="str">
        <f t="shared" si="3"/>
        <v xml:space="preserve"> </v>
      </c>
      <c r="P81" s="122" t="str">
        <f t="shared" si="4"/>
        <v xml:space="preserve"> </v>
      </c>
      <c r="Q81" s="122" t="str">
        <f t="shared" si="5"/>
        <v xml:space="preserve"> </v>
      </c>
      <c r="R81" s="44"/>
    </row>
    <row r="82" spans="1:18" ht="33.950000000000003" customHeight="1" x14ac:dyDescent="0.25">
      <c r="A82" s="46"/>
      <c r="B82" s="143"/>
      <c r="C82" s="147"/>
      <c r="D82" s="147"/>
      <c r="E82" s="215"/>
      <c r="F82" s="216"/>
      <c r="G82" s="160"/>
      <c r="H82" s="160"/>
      <c r="I82" s="150"/>
      <c r="J82" s="221"/>
      <c r="K82" s="160"/>
      <c r="L82" s="161"/>
      <c r="M82" s="162"/>
      <c r="N82" s="161"/>
      <c r="O82" s="122" t="str">
        <f t="shared" si="3"/>
        <v xml:space="preserve"> </v>
      </c>
      <c r="P82" s="122" t="str">
        <f t="shared" si="4"/>
        <v xml:space="preserve"> </v>
      </c>
      <c r="Q82" s="122" t="str">
        <f t="shared" si="5"/>
        <v xml:space="preserve"> </v>
      </c>
      <c r="R82" s="44"/>
    </row>
    <row r="83" spans="1:18" ht="33.950000000000003" customHeight="1" x14ac:dyDescent="0.25">
      <c r="A83" s="46"/>
      <c r="B83" s="143"/>
      <c r="C83" s="147"/>
      <c r="D83" s="147"/>
      <c r="E83" s="215"/>
      <c r="F83" s="216"/>
      <c r="G83" s="160"/>
      <c r="H83" s="160"/>
      <c r="I83" s="150"/>
      <c r="J83" s="221"/>
      <c r="K83" s="160"/>
      <c r="L83" s="161"/>
      <c r="M83" s="162"/>
      <c r="N83" s="161"/>
      <c r="O83" s="122" t="str">
        <f t="shared" si="3"/>
        <v xml:space="preserve"> </v>
      </c>
      <c r="P83" s="122" t="str">
        <f t="shared" si="4"/>
        <v xml:space="preserve"> </v>
      </c>
      <c r="Q83" s="122" t="str">
        <f t="shared" si="5"/>
        <v xml:space="preserve"> </v>
      </c>
      <c r="R83" s="44"/>
    </row>
    <row r="84" spans="1:18" ht="33.950000000000003" customHeight="1" x14ac:dyDescent="0.25">
      <c r="A84" s="46"/>
      <c r="B84" s="143"/>
      <c r="C84" s="147"/>
      <c r="D84" s="147"/>
      <c r="E84" s="215"/>
      <c r="F84" s="216"/>
      <c r="G84" s="160"/>
      <c r="H84" s="160"/>
      <c r="I84" s="150"/>
      <c r="J84" s="221"/>
      <c r="K84" s="160"/>
      <c r="L84" s="161"/>
      <c r="M84" s="162"/>
      <c r="N84" s="161"/>
      <c r="O84" s="122" t="str">
        <f t="shared" si="3"/>
        <v xml:space="preserve"> </v>
      </c>
      <c r="P84" s="122" t="str">
        <f t="shared" si="4"/>
        <v xml:space="preserve"> </v>
      </c>
      <c r="Q84" s="122" t="str">
        <f t="shared" si="5"/>
        <v xml:space="preserve"> </v>
      </c>
      <c r="R84" s="44"/>
    </row>
    <row r="85" spans="1:18" ht="33.950000000000003" customHeight="1" x14ac:dyDescent="0.25">
      <c r="A85" s="46"/>
      <c r="B85" s="143"/>
      <c r="C85" s="147"/>
      <c r="D85" s="147"/>
      <c r="E85" s="215"/>
      <c r="F85" s="216"/>
      <c r="G85" s="160"/>
      <c r="H85" s="160"/>
      <c r="I85" s="150"/>
      <c r="J85" s="221"/>
      <c r="K85" s="160"/>
      <c r="L85" s="161"/>
      <c r="M85" s="162"/>
      <c r="N85" s="161"/>
      <c r="O85" s="122" t="str">
        <f t="shared" si="3"/>
        <v xml:space="preserve"> </v>
      </c>
      <c r="P85" s="122" t="str">
        <f t="shared" si="4"/>
        <v xml:space="preserve"> </v>
      </c>
      <c r="Q85" s="122" t="str">
        <f t="shared" si="5"/>
        <v xml:space="preserve"> </v>
      </c>
      <c r="R85" s="44"/>
    </row>
    <row r="86" spans="1:18" ht="33.950000000000003" customHeight="1" x14ac:dyDescent="0.25">
      <c r="A86" s="46"/>
      <c r="B86" s="143"/>
      <c r="C86" s="147"/>
      <c r="D86" s="147"/>
      <c r="E86" s="215"/>
      <c r="F86" s="216"/>
      <c r="G86" s="160"/>
      <c r="H86" s="160"/>
      <c r="I86" s="150"/>
      <c r="J86" s="221"/>
      <c r="K86" s="160"/>
      <c r="L86" s="161"/>
      <c r="M86" s="162"/>
      <c r="N86" s="161"/>
      <c r="O86" s="122" t="str">
        <f t="shared" si="3"/>
        <v xml:space="preserve"> </v>
      </c>
      <c r="P86" s="122" t="str">
        <f t="shared" si="4"/>
        <v xml:space="preserve"> </v>
      </c>
      <c r="Q86" s="122" t="str">
        <f t="shared" si="5"/>
        <v xml:space="preserve"> </v>
      </c>
      <c r="R86" s="44"/>
    </row>
    <row r="87" spans="1:18" ht="33.950000000000003" customHeight="1" x14ac:dyDescent="0.25">
      <c r="A87" s="46"/>
      <c r="B87" s="143"/>
      <c r="C87" s="147"/>
      <c r="D87" s="147"/>
      <c r="E87" s="215"/>
      <c r="F87" s="216"/>
      <c r="G87" s="160"/>
      <c r="H87" s="160"/>
      <c r="I87" s="150"/>
      <c r="J87" s="221"/>
      <c r="K87" s="160"/>
      <c r="L87" s="161"/>
      <c r="M87" s="162"/>
      <c r="N87" s="161"/>
      <c r="O87" s="122" t="str">
        <f t="shared" si="3"/>
        <v xml:space="preserve"> </v>
      </c>
      <c r="P87" s="122" t="str">
        <f t="shared" si="4"/>
        <v xml:space="preserve"> </v>
      </c>
      <c r="Q87" s="122" t="str">
        <f t="shared" si="5"/>
        <v xml:space="preserve"> </v>
      </c>
      <c r="R87" s="44"/>
    </row>
    <row r="88" spans="1:18" ht="33.950000000000003" customHeight="1" x14ac:dyDescent="0.25">
      <c r="A88" s="46"/>
      <c r="B88" s="143"/>
      <c r="C88" s="147"/>
      <c r="D88" s="147"/>
      <c r="E88" s="215"/>
      <c r="F88" s="216"/>
      <c r="G88" s="160"/>
      <c r="H88" s="160"/>
      <c r="I88" s="150"/>
      <c r="J88" s="221"/>
      <c r="K88" s="160"/>
      <c r="L88" s="161"/>
      <c r="M88" s="162"/>
      <c r="N88" s="161"/>
      <c r="O88" s="122" t="str">
        <f t="shared" si="3"/>
        <v xml:space="preserve"> </v>
      </c>
      <c r="P88" s="122" t="str">
        <f t="shared" si="4"/>
        <v xml:space="preserve"> </v>
      </c>
      <c r="Q88" s="122" t="str">
        <f t="shared" si="5"/>
        <v xml:space="preserve"> </v>
      </c>
      <c r="R88" s="44"/>
    </row>
    <row r="89" spans="1:18" ht="33.950000000000003" customHeight="1" x14ac:dyDescent="0.25">
      <c r="A89" s="46"/>
      <c r="B89" s="143"/>
      <c r="C89" s="147"/>
      <c r="D89" s="147"/>
      <c r="E89" s="215"/>
      <c r="F89" s="216"/>
      <c r="G89" s="160"/>
      <c r="H89" s="160"/>
      <c r="I89" s="150"/>
      <c r="J89" s="221"/>
      <c r="K89" s="160"/>
      <c r="L89" s="161"/>
      <c r="M89" s="162"/>
      <c r="N89" s="161"/>
      <c r="O89" s="122" t="str">
        <f t="shared" si="3"/>
        <v xml:space="preserve"> </v>
      </c>
      <c r="P89" s="122" t="str">
        <f t="shared" si="4"/>
        <v xml:space="preserve"> </v>
      </c>
      <c r="Q89" s="122" t="str">
        <f t="shared" si="5"/>
        <v xml:space="preserve"> </v>
      </c>
      <c r="R89" s="44"/>
    </row>
    <row r="90" spans="1:18" ht="33.950000000000003" customHeight="1" x14ac:dyDescent="0.25">
      <c r="A90" s="46"/>
      <c r="B90" s="143"/>
      <c r="C90" s="147"/>
      <c r="D90" s="147"/>
      <c r="E90" s="215"/>
      <c r="F90" s="216"/>
      <c r="G90" s="160"/>
      <c r="H90" s="160"/>
      <c r="I90" s="150"/>
      <c r="J90" s="221"/>
      <c r="K90" s="160"/>
      <c r="L90" s="161"/>
      <c r="M90" s="162"/>
      <c r="N90" s="161"/>
      <c r="O90" s="122" t="str">
        <f t="shared" si="3"/>
        <v xml:space="preserve"> </v>
      </c>
      <c r="P90" s="122" t="str">
        <f t="shared" si="4"/>
        <v xml:space="preserve"> </v>
      </c>
      <c r="Q90" s="122" t="str">
        <f t="shared" si="5"/>
        <v xml:space="preserve"> </v>
      </c>
      <c r="R90" s="44"/>
    </row>
    <row r="91" spans="1:18" ht="33.950000000000003" customHeight="1" x14ac:dyDescent="0.25">
      <c r="A91" s="46"/>
      <c r="B91" s="143"/>
      <c r="C91" s="147"/>
      <c r="D91" s="147"/>
      <c r="E91" s="215"/>
      <c r="F91" s="216"/>
      <c r="G91" s="160"/>
      <c r="H91" s="160"/>
      <c r="I91" s="150"/>
      <c r="J91" s="221"/>
      <c r="K91" s="160"/>
      <c r="L91" s="161"/>
      <c r="M91" s="162"/>
      <c r="N91" s="161"/>
      <c r="O91" s="122" t="str">
        <f t="shared" si="3"/>
        <v xml:space="preserve"> </v>
      </c>
      <c r="P91" s="122" t="str">
        <f t="shared" si="4"/>
        <v xml:space="preserve"> </v>
      </c>
      <c r="Q91" s="122" t="str">
        <f t="shared" si="5"/>
        <v xml:space="preserve"> </v>
      </c>
      <c r="R91" s="44"/>
    </row>
    <row r="92" spans="1:18" ht="33.950000000000003" customHeight="1" x14ac:dyDescent="0.25">
      <c r="A92" s="46"/>
      <c r="B92" s="143"/>
      <c r="C92" s="147"/>
      <c r="D92" s="147"/>
      <c r="E92" s="215"/>
      <c r="F92" s="216"/>
      <c r="G92" s="160"/>
      <c r="H92" s="160"/>
      <c r="I92" s="150"/>
      <c r="J92" s="221"/>
      <c r="K92" s="160"/>
      <c r="L92" s="161"/>
      <c r="M92" s="162"/>
      <c r="N92" s="161"/>
      <c r="O92" s="122" t="str">
        <f t="shared" si="3"/>
        <v xml:space="preserve"> </v>
      </c>
      <c r="P92" s="122" t="str">
        <f t="shared" si="4"/>
        <v xml:space="preserve"> </v>
      </c>
      <c r="Q92" s="122" t="str">
        <f t="shared" si="5"/>
        <v xml:space="preserve"> </v>
      </c>
      <c r="R92" s="44"/>
    </row>
    <row r="93" spans="1:18" ht="33.950000000000003" customHeight="1" x14ac:dyDescent="0.25">
      <c r="A93" s="46"/>
      <c r="B93" s="143"/>
      <c r="C93" s="147"/>
      <c r="D93" s="147"/>
      <c r="E93" s="215"/>
      <c r="F93" s="216"/>
      <c r="G93" s="160"/>
      <c r="H93" s="160"/>
      <c r="I93" s="150"/>
      <c r="J93" s="221"/>
      <c r="K93" s="160"/>
      <c r="L93" s="161"/>
      <c r="M93" s="162"/>
      <c r="N93" s="161"/>
      <c r="O93" s="122" t="str">
        <f t="shared" si="3"/>
        <v xml:space="preserve"> </v>
      </c>
      <c r="P93" s="122" t="str">
        <f t="shared" si="4"/>
        <v xml:space="preserve"> </v>
      </c>
      <c r="Q93" s="122" t="str">
        <f t="shared" si="5"/>
        <v xml:space="preserve"> </v>
      </c>
      <c r="R93" s="44"/>
    </row>
    <row r="94" spans="1:18" ht="33.950000000000003" customHeight="1" x14ac:dyDescent="0.25">
      <c r="A94" s="46"/>
      <c r="B94" s="143"/>
      <c r="C94" s="147"/>
      <c r="D94" s="147"/>
      <c r="E94" s="215"/>
      <c r="F94" s="216"/>
      <c r="G94" s="160"/>
      <c r="H94" s="160"/>
      <c r="I94" s="150"/>
      <c r="J94" s="221"/>
      <c r="K94" s="160"/>
      <c r="L94" s="161"/>
      <c r="M94" s="162"/>
      <c r="N94" s="161"/>
      <c r="O94" s="122" t="str">
        <f t="shared" si="3"/>
        <v xml:space="preserve"> </v>
      </c>
      <c r="P94" s="122" t="str">
        <f t="shared" si="4"/>
        <v xml:space="preserve"> </v>
      </c>
      <c r="Q94" s="122" t="str">
        <f t="shared" si="5"/>
        <v xml:space="preserve"> </v>
      </c>
      <c r="R94" s="44"/>
    </row>
    <row r="95" spans="1:18" ht="33.950000000000003" customHeight="1" x14ac:dyDescent="0.25">
      <c r="A95" s="46"/>
      <c r="B95" s="143"/>
      <c r="C95" s="147"/>
      <c r="D95" s="147"/>
      <c r="E95" s="215"/>
      <c r="F95" s="216"/>
      <c r="G95" s="160"/>
      <c r="H95" s="160"/>
      <c r="I95" s="150"/>
      <c r="J95" s="221"/>
      <c r="K95" s="160"/>
      <c r="L95" s="161"/>
      <c r="M95" s="162"/>
      <c r="N95" s="161"/>
      <c r="O95" s="122" t="str">
        <f t="shared" si="3"/>
        <v xml:space="preserve"> </v>
      </c>
      <c r="P95" s="122" t="str">
        <f t="shared" si="4"/>
        <v xml:space="preserve"> </v>
      </c>
      <c r="Q95" s="122" t="str">
        <f t="shared" si="5"/>
        <v xml:space="preserve"> </v>
      </c>
      <c r="R95" s="44"/>
    </row>
    <row r="96" spans="1:18" ht="33.950000000000003" customHeight="1" x14ac:dyDescent="0.25">
      <c r="A96" s="46"/>
      <c r="B96" s="143"/>
      <c r="C96" s="147"/>
      <c r="D96" s="147"/>
      <c r="E96" s="215"/>
      <c r="F96" s="216"/>
      <c r="G96" s="160"/>
      <c r="H96" s="160"/>
      <c r="I96" s="150"/>
      <c r="J96" s="221"/>
      <c r="K96" s="160"/>
      <c r="L96" s="161"/>
      <c r="M96" s="162"/>
      <c r="N96" s="161"/>
      <c r="O96" s="122" t="str">
        <f t="shared" si="3"/>
        <v xml:space="preserve"> </v>
      </c>
      <c r="P96" s="122" t="str">
        <f t="shared" si="4"/>
        <v xml:space="preserve"> </v>
      </c>
      <c r="Q96" s="122" t="str">
        <f t="shared" si="5"/>
        <v xml:space="preserve"> </v>
      </c>
      <c r="R96" s="44"/>
    </row>
    <row r="97" spans="1:18" ht="33.950000000000003" customHeight="1" x14ac:dyDescent="0.25">
      <c r="A97" s="46"/>
      <c r="B97" s="143"/>
      <c r="C97" s="147"/>
      <c r="D97" s="147"/>
      <c r="E97" s="215"/>
      <c r="F97" s="216"/>
      <c r="G97" s="160"/>
      <c r="H97" s="160"/>
      <c r="I97" s="150"/>
      <c r="J97" s="221"/>
      <c r="K97" s="160"/>
      <c r="L97" s="161"/>
      <c r="M97" s="162"/>
      <c r="N97" s="161"/>
      <c r="O97" s="122" t="str">
        <f t="shared" si="3"/>
        <v xml:space="preserve"> </v>
      </c>
      <c r="P97" s="122" t="str">
        <f t="shared" si="4"/>
        <v xml:space="preserve"> </v>
      </c>
      <c r="Q97" s="122" t="str">
        <f t="shared" si="5"/>
        <v xml:space="preserve"> </v>
      </c>
      <c r="R97" s="44"/>
    </row>
    <row r="98" spans="1:18" ht="33.950000000000003" customHeight="1" x14ac:dyDescent="0.25">
      <c r="A98" s="46"/>
      <c r="B98" s="143"/>
      <c r="C98" s="147"/>
      <c r="D98" s="147"/>
      <c r="E98" s="215"/>
      <c r="F98" s="216"/>
      <c r="G98" s="160"/>
      <c r="H98" s="160"/>
      <c r="I98" s="150"/>
      <c r="J98" s="221"/>
      <c r="K98" s="160"/>
      <c r="L98" s="161"/>
      <c r="M98" s="162"/>
      <c r="N98" s="161"/>
      <c r="O98" s="122" t="str">
        <f t="shared" si="3"/>
        <v xml:space="preserve"> </v>
      </c>
      <c r="P98" s="122" t="str">
        <f t="shared" si="4"/>
        <v xml:space="preserve"> </v>
      </c>
      <c r="Q98" s="122" t="str">
        <f t="shared" si="5"/>
        <v xml:space="preserve"> </v>
      </c>
      <c r="R98" s="44"/>
    </row>
    <row r="99" spans="1:18" ht="33.950000000000003" customHeight="1" x14ac:dyDescent="0.25">
      <c r="A99" s="46"/>
      <c r="B99" s="143"/>
      <c r="C99" s="147"/>
      <c r="D99" s="147"/>
      <c r="E99" s="215"/>
      <c r="F99" s="216"/>
      <c r="G99" s="160"/>
      <c r="H99" s="160"/>
      <c r="I99" s="150"/>
      <c r="J99" s="221"/>
      <c r="K99" s="160"/>
      <c r="L99" s="161"/>
      <c r="M99" s="162"/>
      <c r="N99" s="161"/>
      <c r="O99" s="122" t="str">
        <f t="shared" si="3"/>
        <v xml:space="preserve"> </v>
      </c>
      <c r="P99" s="122" t="str">
        <f t="shared" si="4"/>
        <v xml:space="preserve"> </v>
      </c>
      <c r="Q99" s="122" t="str">
        <f t="shared" si="5"/>
        <v xml:space="preserve"> </v>
      </c>
      <c r="R99" s="44"/>
    </row>
    <row r="100" spans="1:18" ht="33.950000000000003" customHeight="1" x14ac:dyDescent="0.25">
      <c r="A100" s="46"/>
      <c r="B100" s="143"/>
      <c r="C100" s="147"/>
      <c r="D100" s="147"/>
      <c r="E100" s="215"/>
      <c r="F100" s="216"/>
      <c r="G100" s="160"/>
      <c r="H100" s="160"/>
      <c r="I100" s="150"/>
      <c r="J100" s="221"/>
      <c r="K100" s="160"/>
      <c r="L100" s="161"/>
      <c r="M100" s="162"/>
      <c r="N100" s="161"/>
      <c r="O100" s="122" t="str">
        <f t="shared" si="3"/>
        <v xml:space="preserve"> </v>
      </c>
      <c r="P100" s="122" t="str">
        <f t="shared" si="4"/>
        <v xml:space="preserve"> </v>
      </c>
      <c r="Q100" s="122" t="str">
        <f t="shared" si="5"/>
        <v xml:space="preserve"> </v>
      </c>
      <c r="R100" s="44"/>
    </row>
    <row r="101" spans="1:18" ht="33.950000000000003" customHeight="1" x14ac:dyDescent="0.25">
      <c r="A101" s="46"/>
      <c r="B101" s="143"/>
      <c r="C101" s="147"/>
      <c r="D101" s="147"/>
      <c r="E101" s="215"/>
      <c r="F101" s="216"/>
      <c r="G101" s="160"/>
      <c r="H101" s="160"/>
      <c r="I101" s="150"/>
      <c r="J101" s="221"/>
      <c r="K101" s="160"/>
      <c r="L101" s="161"/>
      <c r="M101" s="162"/>
      <c r="N101" s="161"/>
      <c r="O101" s="122" t="str">
        <f t="shared" si="3"/>
        <v xml:space="preserve"> </v>
      </c>
      <c r="P101" s="122" t="str">
        <f t="shared" si="4"/>
        <v xml:space="preserve"> </v>
      </c>
      <c r="Q101" s="122" t="str">
        <f t="shared" si="5"/>
        <v xml:space="preserve"> </v>
      </c>
      <c r="R101" s="44"/>
    </row>
    <row r="102" spans="1:18" ht="33.950000000000003" customHeight="1" x14ac:dyDescent="0.25">
      <c r="A102" s="46"/>
      <c r="B102" s="143"/>
      <c r="C102" s="147"/>
      <c r="D102" s="147"/>
      <c r="E102" s="215"/>
      <c r="F102" s="216"/>
      <c r="G102" s="160"/>
      <c r="H102" s="160"/>
      <c r="I102" s="150"/>
      <c r="J102" s="221"/>
      <c r="K102" s="160"/>
      <c r="L102" s="161"/>
      <c r="M102" s="162"/>
      <c r="N102" s="161"/>
      <c r="O102" s="122" t="str">
        <f t="shared" si="3"/>
        <v xml:space="preserve"> </v>
      </c>
      <c r="P102" s="122" t="str">
        <f t="shared" si="4"/>
        <v xml:space="preserve"> </v>
      </c>
      <c r="Q102" s="122" t="str">
        <f t="shared" si="5"/>
        <v xml:space="preserve"> </v>
      </c>
      <c r="R102" s="44"/>
    </row>
    <row r="103" spans="1:18" ht="33.950000000000003" customHeight="1" x14ac:dyDescent="0.25">
      <c r="A103" s="46"/>
      <c r="B103" s="143"/>
      <c r="C103" s="147"/>
      <c r="D103" s="147"/>
      <c r="E103" s="215"/>
      <c r="F103" s="216"/>
      <c r="G103" s="160"/>
      <c r="H103" s="160"/>
      <c r="I103" s="150"/>
      <c r="J103" s="221"/>
      <c r="K103" s="160"/>
      <c r="L103" s="161"/>
      <c r="M103" s="162"/>
      <c r="N103" s="161"/>
      <c r="O103" s="122" t="str">
        <f t="shared" si="3"/>
        <v xml:space="preserve"> </v>
      </c>
      <c r="P103" s="122" t="str">
        <f t="shared" si="4"/>
        <v xml:space="preserve"> </v>
      </c>
      <c r="Q103" s="122" t="str">
        <f t="shared" si="5"/>
        <v xml:space="preserve"> </v>
      </c>
      <c r="R103" s="44"/>
    </row>
    <row r="104" spans="1:18" ht="33.950000000000003" customHeight="1" x14ac:dyDescent="0.25">
      <c r="A104" s="46"/>
      <c r="B104" s="143"/>
      <c r="C104" s="147"/>
      <c r="D104" s="147"/>
      <c r="E104" s="215"/>
      <c r="F104" s="216"/>
      <c r="G104" s="160"/>
      <c r="H104" s="160"/>
      <c r="I104" s="150"/>
      <c r="J104" s="221"/>
      <c r="K104" s="160"/>
      <c r="L104" s="161"/>
      <c r="M104" s="162"/>
      <c r="N104" s="161"/>
      <c r="O104" s="122" t="str">
        <f t="shared" si="3"/>
        <v xml:space="preserve"> </v>
      </c>
      <c r="P104" s="122" t="str">
        <f t="shared" si="4"/>
        <v xml:space="preserve"> </v>
      </c>
      <c r="Q104" s="122" t="str">
        <f t="shared" si="5"/>
        <v xml:space="preserve"> </v>
      </c>
      <c r="R104" s="44"/>
    </row>
    <row r="105" spans="1:18" ht="33.950000000000003" customHeight="1" x14ac:dyDescent="0.25">
      <c r="A105" s="46"/>
      <c r="B105" s="143"/>
      <c r="C105" s="147"/>
      <c r="D105" s="147"/>
      <c r="E105" s="215"/>
      <c r="F105" s="216"/>
      <c r="G105" s="160"/>
      <c r="H105" s="160"/>
      <c r="I105" s="150"/>
      <c r="J105" s="221"/>
      <c r="K105" s="160"/>
      <c r="L105" s="161"/>
      <c r="M105" s="162"/>
      <c r="N105" s="161"/>
      <c r="O105" s="122" t="str">
        <f t="shared" si="3"/>
        <v xml:space="preserve"> </v>
      </c>
      <c r="P105" s="122" t="str">
        <f t="shared" si="4"/>
        <v xml:space="preserve"> </v>
      </c>
      <c r="Q105" s="122" t="str">
        <f t="shared" si="5"/>
        <v xml:space="preserve"> </v>
      </c>
      <c r="R105" s="44"/>
    </row>
    <row r="106" spans="1:18" ht="33.950000000000003" customHeight="1" x14ac:dyDescent="0.25">
      <c r="A106" s="46"/>
      <c r="B106" s="143"/>
      <c r="C106" s="147"/>
      <c r="D106" s="147"/>
      <c r="E106" s="215"/>
      <c r="F106" s="216"/>
      <c r="G106" s="160"/>
      <c r="H106" s="160"/>
      <c r="I106" s="150"/>
      <c r="J106" s="221"/>
      <c r="K106" s="160"/>
      <c r="L106" s="161"/>
      <c r="M106" s="162"/>
      <c r="N106" s="161"/>
      <c r="O106" s="122" t="str">
        <f t="shared" si="3"/>
        <v xml:space="preserve"> </v>
      </c>
      <c r="P106" s="122" t="str">
        <f t="shared" si="4"/>
        <v xml:space="preserve"> </v>
      </c>
      <c r="Q106" s="122" t="str">
        <f t="shared" si="5"/>
        <v xml:space="preserve"> </v>
      </c>
      <c r="R106" s="44"/>
    </row>
    <row r="107" spans="1:18" ht="33.950000000000003" customHeight="1" x14ac:dyDescent="0.25">
      <c r="A107" s="46"/>
      <c r="B107" s="143"/>
      <c r="C107" s="147"/>
      <c r="D107" s="147"/>
      <c r="E107" s="215"/>
      <c r="F107" s="216"/>
      <c r="G107" s="160"/>
      <c r="H107" s="160"/>
      <c r="I107" s="150"/>
      <c r="J107" s="221"/>
      <c r="K107" s="160"/>
      <c r="L107" s="161"/>
      <c r="M107" s="162"/>
      <c r="N107" s="161"/>
      <c r="O107" s="122" t="str">
        <f t="shared" si="3"/>
        <v xml:space="preserve"> </v>
      </c>
      <c r="P107" s="122" t="str">
        <f t="shared" si="4"/>
        <v xml:space="preserve"> </v>
      </c>
      <c r="Q107" s="122" t="str">
        <f t="shared" si="5"/>
        <v xml:space="preserve"> </v>
      </c>
      <c r="R107" s="44"/>
    </row>
    <row r="108" spans="1:18" ht="33.950000000000003" customHeight="1" x14ac:dyDescent="0.25">
      <c r="A108" s="46"/>
      <c r="B108" s="143"/>
      <c r="C108" s="147"/>
      <c r="D108" s="147"/>
      <c r="E108" s="215"/>
      <c r="F108" s="216"/>
      <c r="G108" s="160"/>
      <c r="H108" s="160"/>
      <c r="I108" s="150"/>
      <c r="J108" s="221"/>
      <c r="K108" s="160"/>
      <c r="L108" s="161"/>
      <c r="M108" s="162"/>
      <c r="N108" s="161"/>
      <c r="O108" s="122" t="str">
        <f t="shared" si="3"/>
        <v xml:space="preserve"> </v>
      </c>
      <c r="P108" s="122" t="str">
        <f t="shared" si="4"/>
        <v xml:space="preserve"> </v>
      </c>
      <c r="Q108" s="122" t="str">
        <f t="shared" si="5"/>
        <v xml:space="preserve"> </v>
      </c>
      <c r="R108" s="44"/>
    </row>
    <row r="109" spans="1:18" ht="33.950000000000003" customHeight="1" x14ac:dyDescent="0.25">
      <c r="A109" s="46"/>
      <c r="B109" s="143"/>
      <c r="C109" s="147"/>
      <c r="D109" s="147"/>
      <c r="E109" s="215"/>
      <c r="F109" s="216"/>
      <c r="G109" s="160"/>
      <c r="H109" s="160"/>
      <c r="I109" s="150"/>
      <c r="J109" s="221"/>
      <c r="K109" s="160"/>
      <c r="L109" s="161"/>
      <c r="M109" s="162"/>
      <c r="N109" s="161"/>
      <c r="O109" s="122" t="str">
        <f t="shared" si="3"/>
        <v xml:space="preserve"> </v>
      </c>
      <c r="P109" s="122" t="str">
        <f t="shared" si="4"/>
        <v xml:space="preserve"> </v>
      </c>
      <c r="Q109" s="122" t="str">
        <f t="shared" si="5"/>
        <v xml:space="preserve"> </v>
      </c>
      <c r="R109" s="44"/>
    </row>
    <row r="110" spans="1:18" ht="33.950000000000003" customHeight="1" x14ac:dyDescent="0.25">
      <c r="A110" s="46"/>
      <c r="B110" s="143"/>
      <c r="C110" s="147"/>
      <c r="D110" s="147"/>
      <c r="E110" s="215"/>
      <c r="F110" s="216"/>
      <c r="G110" s="160"/>
      <c r="H110" s="160"/>
      <c r="I110" s="150"/>
      <c r="J110" s="221"/>
      <c r="K110" s="160"/>
      <c r="L110" s="161"/>
      <c r="M110" s="162"/>
      <c r="N110" s="161"/>
      <c r="O110" s="122" t="str">
        <f t="shared" si="3"/>
        <v xml:space="preserve"> </v>
      </c>
      <c r="P110" s="122" t="str">
        <f t="shared" si="4"/>
        <v xml:space="preserve"> </v>
      </c>
      <c r="Q110" s="122" t="str">
        <f t="shared" si="5"/>
        <v xml:space="preserve"> </v>
      </c>
      <c r="R110" s="44"/>
    </row>
    <row r="111" spans="1:18" ht="33.950000000000003" customHeight="1" x14ac:dyDescent="0.25">
      <c r="A111" s="46"/>
      <c r="B111" s="143"/>
      <c r="C111" s="147"/>
      <c r="D111" s="147"/>
      <c r="E111" s="215"/>
      <c r="F111" s="216"/>
      <c r="G111" s="160"/>
      <c r="H111" s="160"/>
      <c r="I111" s="150"/>
      <c r="J111" s="221"/>
      <c r="K111" s="160"/>
      <c r="L111" s="161"/>
      <c r="M111" s="162"/>
      <c r="N111" s="161"/>
      <c r="O111" s="122" t="str">
        <f t="shared" si="3"/>
        <v xml:space="preserve"> </v>
      </c>
      <c r="P111" s="122" t="str">
        <f t="shared" si="4"/>
        <v xml:space="preserve"> </v>
      </c>
      <c r="Q111" s="122" t="str">
        <f t="shared" si="5"/>
        <v xml:space="preserve"> </v>
      </c>
      <c r="R111" s="44"/>
    </row>
    <row r="112" spans="1:18" ht="33.950000000000003" customHeight="1" x14ac:dyDescent="0.25">
      <c r="A112" s="46"/>
      <c r="B112" s="143"/>
      <c r="C112" s="147"/>
      <c r="D112" s="147"/>
      <c r="E112" s="215"/>
      <c r="F112" s="216"/>
      <c r="G112" s="160"/>
      <c r="H112" s="160"/>
      <c r="I112" s="150"/>
      <c r="J112" s="221"/>
      <c r="K112" s="160"/>
      <c r="L112" s="161"/>
      <c r="M112" s="162"/>
      <c r="N112" s="161"/>
      <c r="O112" s="122" t="str">
        <f t="shared" si="3"/>
        <v xml:space="preserve"> </v>
      </c>
      <c r="P112" s="122" t="str">
        <f t="shared" si="4"/>
        <v xml:space="preserve"> </v>
      </c>
      <c r="Q112" s="122" t="str">
        <f t="shared" si="5"/>
        <v xml:space="preserve"> </v>
      </c>
      <c r="R112" s="44"/>
    </row>
    <row r="113" spans="1:18" ht="33.950000000000003" customHeight="1" x14ac:dyDescent="0.25">
      <c r="A113" s="46"/>
      <c r="B113" s="143"/>
      <c r="C113" s="147"/>
      <c r="D113" s="147"/>
      <c r="E113" s="215"/>
      <c r="F113" s="216"/>
      <c r="G113" s="160"/>
      <c r="H113" s="160"/>
      <c r="I113" s="150"/>
      <c r="J113" s="221"/>
      <c r="K113" s="160"/>
      <c r="L113" s="161"/>
      <c r="M113" s="162"/>
      <c r="N113" s="161"/>
      <c r="O113" s="122" t="str">
        <f t="shared" si="3"/>
        <v xml:space="preserve"> </v>
      </c>
      <c r="P113" s="122" t="str">
        <f t="shared" si="4"/>
        <v xml:space="preserve"> </v>
      </c>
      <c r="Q113" s="122" t="str">
        <f t="shared" si="5"/>
        <v xml:space="preserve"> </v>
      </c>
      <c r="R113" s="44"/>
    </row>
    <row r="114" spans="1:18" ht="33.950000000000003" customHeight="1" x14ac:dyDescent="0.25">
      <c r="A114" s="46"/>
      <c r="B114" s="143"/>
      <c r="C114" s="147"/>
      <c r="D114" s="147"/>
      <c r="E114" s="215"/>
      <c r="F114" s="216"/>
      <c r="G114" s="160"/>
      <c r="H114" s="160"/>
      <c r="I114" s="150"/>
      <c r="J114" s="221"/>
      <c r="K114" s="160"/>
      <c r="L114" s="161"/>
      <c r="M114" s="162"/>
      <c r="N114" s="161"/>
      <c r="O114" s="122" t="str">
        <f t="shared" si="3"/>
        <v xml:space="preserve"> </v>
      </c>
      <c r="P114" s="122" t="str">
        <f t="shared" si="4"/>
        <v xml:space="preserve"> </v>
      </c>
      <c r="Q114" s="122" t="str">
        <f t="shared" si="5"/>
        <v xml:space="preserve"> </v>
      </c>
      <c r="R114" s="44"/>
    </row>
    <row r="115" spans="1:18" ht="33.950000000000003" customHeight="1" x14ac:dyDescent="0.25">
      <c r="A115" s="46"/>
      <c r="B115" s="143"/>
      <c r="C115" s="147"/>
      <c r="D115" s="147"/>
      <c r="E115" s="215"/>
      <c r="F115" s="216"/>
      <c r="G115" s="160"/>
      <c r="H115" s="160"/>
      <c r="I115" s="150"/>
      <c r="J115" s="221"/>
      <c r="K115" s="160"/>
      <c r="L115" s="161"/>
      <c r="M115" s="162"/>
      <c r="N115" s="161"/>
      <c r="O115" s="122" t="str">
        <f t="shared" si="3"/>
        <v xml:space="preserve"> </v>
      </c>
      <c r="P115" s="122" t="str">
        <f t="shared" si="4"/>
        <v xml:space="preserve"> </v>
      </c>
      <c r="Q115" s="122" t="str">
        <f t="shared" si="5"/>
        <v xml:space="preserve"> </v>
      </c>
      <c r="R115" s="44"/>
    </row>
    <row r="116" spans="1:18" ht="33.950000000000003" customHeight="1" x14ac:dyDescent="0.25">
      <c r="A116" s="46"/>
      <c r="B116" s="143"/>
      <c r="C116" s="147"/>
      <c r="D116" s="147"/>
      <c r="E116" s="215"/>
      <c r="F116" s="216"/>
      <c r="G116" s="160"/>
      <c r="H116" s="160"/>
      <c r="I116" s="150"/>
      <c r="J116" s="221"/>
      <c r="K116" s="160"/>
      <c r="L116" s="161"/>
      <c r="M116" s="162"/>
      <c r="N116" s="161"/>
      <c r="O116" s="122" t="str">
        <f t="shared" si="3"/>
        <v xml:space="preserve"> </v>
      </c>
      <c r="P116" s="122" t="str">
        <f t="shared" si="4"/>
        <v xml:space="preserve"> </v>
      </c>
      <c r="Q116" s="122" t="str">
        <f t="shared" si="5"/>
        <v xml:space="preserve"> </v>
      </c>
      <c r="R116" s="44"/>
    </row>
    <row r="117" spans="1:18" ht="33.950000000000003" customHeight="1" x14ac:dyDescent="0.25">
      <c r="A117" s="46"/>
      <c r="B117" s="143"/>
      <c r="C117" s="147"/>
      <c r="D117" s="147"/>
      <c r="E117" s="215"/>
      <c r="F117" s="216"/>
      <c r="G117" s="160"/>
      <c r="H117" s="160"/>
      <c r="I117" s="150"/>
      <c r="J117" s="221"/>
      <c r="K117" s="160"/>
      <c r="L117" s="161"/>
      <c r="M117" s="162"/>
      <c r="N117" s="161"/>
      <c r="O117" s="122" t="str">
        <f t="shared" si="3"/>
        <v xml:space="preserve"> </v>
      </c>
      <c r="P117" s="122" t="str">
        <f t="shared" si="4"/>
        <v xml:space="preserve"> </v>
      </c>
      <c r="Q117" s="122" t="str">
        <f t="shared" si="5"/>
        <v xml:space="preserve"> </v>
      </c>
      <c r="R117" s="44"/>
    </row>
    <row r="118" spans="1:18" ht="33.950000000000003" customHeight="1" x14ac:dyDescent="0.25">
      <c r="A118" s="46"/>
      <c r="B118" s="143"/>
      <c r="C118" s="147"/>
      <c r="D118" s="147"/>
      <c r="E118" s="215"/>
      <c r="F118" s="216"/>
      <c r="G118" s="160"/>
      <c r="H118" s="160"/>
      <c r="I118" s="150"/>
      <c r="J118" s="221"/>
      <c r="K118" s="160"/>
      <c r="L118" s="161"/>
      <c r="M118" s="162"/>
      <c r="N118" s="161"/>
      <c r="O118" s="122" t="str">
        <f t="shared" si="3"/>
        <v xml:space="preserve"> </v>
      </c>
      <c r="P118" s="122" t="str">
        <f t="shared" si="4"/>
        <v xml:space="preserve"> </v>
      </c>
      <c r="Q118" s="122" t="str">
        <f t="shared" si="5"/>
        <v xml:space="preserve"> </v>
      </c>
      <c r="R118" s="44"/>
    </row>
    <row r="119" spans="1:18" ht="33.950000000000003" customHeight="1" x14ac:dyDescent="0.25">
      <c r="A119" s="46"/>
      <c r="B119" s="143"/>
      <c r="C119" s="147"/>
      <c r="D119" s="147"/>
      <c r="E119" s="215"/>
      <c r="F119" s="216"/>
      <c r="G119" s="160"/>
      <c r="H119" s="160"/>
      <c r="I119" s="150"/>
      <c r="J119" s="221"/>
      <c r="K119" s="160"/>
      <c r="L119" s="161"/>
      <c r="M119" s="162"/>
      <c r="N119" s="161"/>
      <c r="O119" s="122" t="str">
        <f t="shared" si="3"/>
        <v xml:space="preserve"> </v>
      </c>
      <c r="P119" s="122" t="str">
        <f t="shared" si="4"/>
        <v xml:space="preserve"> </v>
      </c>
      <c r="Q119" s="122" t="str">
        <f t="shared" si="5"/>
        <v xml:space="preserve"> </v>
      </c>
      <c r="R119" s="44"/>
    </row>
    <row r="120" spans="1:18" ht="33.950000000000003" customHeight="1" x14ac:dyDescent="0.25">
      <c r="A120" s="46"/>
      <c r="B120" s="143"/>
      <c r="C120" s="147"/>
      <c r="D120" s="147"/>
      <c r="E120" s="215"/>
      <c r="F120" s="216"/>
      <c r="G120" s="160"/>
      <c r="H120" s="160"/>
      <c r="I120" s="150"/>
      <c r="J120" s="221"/>
      <c r="K120" s="160"/>
      <c r="L120" s="161"/>
      <c r="M120" s="162"/>
      <c r="N120" s="161"/>
      <c r="O120" s="122" t="str">
        <f t="shared" si="3"/>
        <v xml:space="preserve"> </v>
      </c>
      <c r="P120" s="122" t="str">
        <f t="shared" si="4"/>
        <v xml:space="preserve"> </v>
      </c>
      <c r="Q120" s="122" t="str">
        <f t="shared" si="5"/>
        <v xml:space="preserve"> </v>
      </c>
      <c r="R120" s="44"/>
    </row>
    <row r="121" spans="1:18" ht="33.950000000000003" customHeight="1" x14ac:dyDescent="0.25">
      <c r="A121" s="46"/>
      <c r="B121" s="143"/>
      <c r="C121" s="147"/>
      <c r="D121" s="147"/>
      <c r="E121" s="215"/>
      <c r="F121" s="216"/>
      <c r="G121" s="160"/>
      <c r="H121" s="160"/>
      <c r="I121" s="150"/>
      <c r="J121" s="221"/>
      <c r="K121" s="160"/>
      <c r="L121" s="161"/>
      <c r="M121" s="162"/>
      <c r="N121" s="161"/>
      <c r="O121" s="122" t="str">
        <f t="shared" si="3"/>
        <v xml:space="preserve"> </v>
      </c>
      <c r="P121" s="122" t="str">
        <f t="shared" si="4"/>
        <v xml:space="preserve"> </v>
      </c>
      <c r="Q121" s="122" t="str">
        <f t="shared" si="5"/>
        <v xml:space="preserve"> </v>
      </c>
      <c r="R121" s="44"/>
    </row>
    <row r="122" spans="1:18" ht="33.950000000000003" customHeight="1" x14ac:dyDescent="0.25">
      <c r="A122" s="46"/>
      <c r="B122" s="143"/>
      <c r="C122" s="147"/>
      <c r="D122" s="147"/>
      <c r="E122" s="215"/>
      <c r="F122" s="216"/>
      <c r="G122" s="160"/>
      <c r="H122" s="160"/>
      <c r="I122" s="150"/>
      <c r="J122" s="221"/>
      <c r="K122" s="160"/>
      <c r="L122" s="161"/>
      <c r="M122" s="162"/>
      <c r="N122" s="161"/>
      <c r="O122" s="122" t="str">
        <f t="shared" si="3"/>
        <v xml:space="preserve"> </v>
      </c>
      <c r="P122" s="122" t="str">
        <f t="shared" si="4"/>
        <v xml:space="preserve"> </v>
      </c>
      <c r="Q122" s="122" t="str">
        <f t="shared" si="5"/>
        <v xml:space="preserve"> </v>
      </c>
      <c r="R122" s="44"/>
    </row>
    <row r="123" spans="1:18" ht="33.950000000000003" customHeight="1" x14ac:dyDescent="0.25">
      <c r="A123" s="46"/>
      <c r="B123" s="143"/>
      <c r="C123" s="147"/>
      <c r="D123" s="147"/>
      <c r="E123" s="215"/>
      <c r="F123" s="216"/>
      <c r="G123" s="160"/>
      <c r="H123" s="160"/>
      <c r="I123" s="150"/>
      <c r="J123" s="221"/>
      <c r="K123" s="160"/>
      <c r="L123" s="161"/>
      <c r="M123" s="162"/>
      <c r="N123" s="161"/>
      <c r="O123" s="122" t="str">
        <f t="shared" si="3"/>
        <v xml:space="preserve"> </v>
      </c>
      <c r="P123" s="122" t="str">
        <f t="shared" si="4"/>
        <v xml:space="preserve"> </v>
      </c>
      <c r="Q123" s="122" t="str">
        <f t="shared" si="5"/>
        <v xml:space="preserve"> </v>
      </c>
      <c r="R123" s="44"/>
    </row>
    <row r="124" spans="1:18" ht="33.950000000000003" customHeight="1" x14ac:dyDescent="0.25">
      <c r="A124" s="46"/>
      <c r="B124" s="143"/>
      <c r="C124" s="147"/>
      <c r="D124" s="147"/>
      <c r="E124" s="215"/>
      <c r="F124" s="216"/>
      <c r="G124" s="160"/>
      <c r="H124" s="160"/>
      <c r="I124" s="150"/>
      <c r="J124" s="221"/>
      <c r="K124" s="160"/>
      <c r="L124" s="161"/>
      <c r="M124" s="162"/>
      <c r="N124" s="161"/>
      <c r="O124" s="122" t="str">
        <f t="shared" si="3"/>
        <v xml:space="preserve"> </v>
      </c>
      <c r="P124" s="122" t="str">
        <f t="shared" si="4"/>
        <v xml:space="preserve"> </v>
      </c>
      <c r="Q124" s="122" t="str">
        <f t="shared" si="5"/>
        <v xml:space="preserve"> </v>
      </c>
      <c r="R124" s="44"/>
    </row>
    <row r="125" spans="1:18" ht="33.950000000000003" customHeight="1" x14ac:dyDescent="0.25">
      <c r="A125" s="46"/>
      <c r="B125" s="143"/>
      <c r="C125" s="147"/>
      <c r="D125" s="147"/>
      <c r="E125" s="215"/>
      <c r="F125" s="216"/>
      <c r="G125" s="160"/>
      <c r="H125" s="160"/>
      <c r="I125" s="150"/>
      <c r="J125" s="221"/>
      <c r="K125" s="160"/>
      <c r="L125" s="161"/>
      <c r="M125" s="162"/>
      <c r="N125" s="161"/>
      <c r="O125" s="122" t="str">
        <f t="shared" si="3"/>
        <v xml:space="preserve"> </v>
      </c>
      <c r="P125" s="122" t="str">
        <f t="shared" si="4"/>
        <v xml:space="preserve"> </v>
      </c>
      <c r="Q125" s="122" t="str">
        <f t="shared" si="5"/>
        <v xml:space="preserve"> </v>
      </c>
      <c r="R125" s="44"/>
    </row>
    <row r="126" spans="1:18" ht="33.950000000000003" customHeight="1" x14ac:dyDescent="0.25">
      <c r="A126" s="46"/>
      <c r="B126" s="143"/>
      <c r="C126" s="147"/>
      <c r="D126" s="147"/>
      <c r="E126" s="215"/>
      <c r="F126" s="216"/>
      <c r="G126" s="160"/>
      <c r="H126" s="160"/>
      <c r="I126" s="150"/>
      <c r="J126" s="221"/>
      <c r="K126" s="160"/>
      <c r="L126" s="161"/>
      <c r="M126" s="162"/>
      <c r="N126" s="161"/>
      <c r="O126" s="122" t="str">
        <f t="shared" si="3"/>
        <v xml:space="preserve"> </v>
      </c>
      <c r="P126" s="122" t="str">
        <f t="shared" si="4"/>
        <v xml:space="preserve"> </v>
      </c>
      <c r="Q126" s="122" t="str">
        <f t="shared" si="5"/>
        <v xml:space="preserve"> </v>
      </c>
      <c r="R126" s="44"/>
    </row>
    <row r="127" spans="1:18" ht="33.950000000000003" customHeight="1" x14ac:dyDescent="0.25">
      <c r="A127" s="46"/>
      <c r="B127" s="143"/>
      <c r="C127" s="147"/>
      <c r="D127" s="147"/>
      <c r="E127" s="215"/>
      <c r="F127" s="216"/>
      <c r="G127" s="160"/>
      <c r="H127" s="160"/>
      <c r="I127" s="150"/>
      <c r="J127" s="221"/>
      <c r="K127" s="160"/>
      <c r="L127" s="161"/>
      <c r="M127" s="162"/>
      <c r="N127" s="161"/>
      <c r="O127" s="122" t="str">
        <f t="shared" si="3"/>
        <v xml:space="preserve"> </v>
      </c>
      <c r="P127" s="122" t="str">
        <f t="shared" si="4"/>
        <v xml:space="preserve"> </v>
      </c>
      <c r="Q127" s="122" t="str">
        <f t="shared" si="5"/>
        <v xml:space="preserve"> </v>
      </c>
      <c r="R127" s="44"/>
    </row>
    <row r="128" spans="1:18" ht="33.950000000000003" customHeight="1" x14ac:dyDescent="0.25">
      <c r="A128" s="46"/>
      <c r="B128" s="143"/>
      <c r="C128" s="147"/>
      <c r="D128" s="147"/>
      <c r="E128" s="215"/>
      <c r="F128" s="216"/>
      <c r="G128" s="160"/>
      <c r="H128" s="160"/>
      <c r="I128" s="150"/>
      <c r="J128" s="221"/>
      <c r="K128" s="160"/>
      <c r="L128" s="161"/>
      <c r="M128" s="162"/>
      <c r="N128" s="161"/>
      <c r="O128" s="122" t="str">
        <f t="shared" si="3"/>
        <v xml:space="preserve"> </v>
      </c>
      <c r="P128" s="122" t="str">
        <f t="shared" si="4"/>
        <v xml:space="preserve"> </v>
      </c>
      <c r="Q128" s="122" t="str">
        <f t="shared" si="5"/>
        <v xml:space="preserve"> </v>
      </c>
      <c r="R128" s="44"/>
    </row>
    <row r="129" spans="1:18" ht="33.950000000000003" customHeight="1" x14ac:dyDescent="0.25">
      <c r="A129" s="46"/>
      <c r="B129" s="143"/>
      <c r="C129" s="147"/>
      <c r="D129" s="147"/>
      <c r="E129" s="215"/>
      <c r="F129" s="216"/>
      <c r="G129" s="160"/>
      <c r="H129" s="160"/>
      <c r="I129" s="150"/>
      <c r="J129" s="221"/>
      <c r="K129" s="160"/>
      <c r="L129" s="161"/>
      <c r="M129" s="162"/>
      <c r="N129" s="161"/>
      <c r="O129" s="122" t="str">
        <f t="shared" si="3"/>
        <v xml:space="preserve"> </v>
      </c>
      <c r="P129" s="122" t="str">
        <f t="shared" si="4"/>
        <v xml:space="preserve"> </v>
      </c>
      <c r="Q129" s="122" t="str">
        <f t="shared" si="5"/>
        <v xml:space="preserve"> </v>
      </c>
      <c r="R129" s="44"/>
    </row>
    <row r="130" spans="1:18" ht="33.950000000000003" customHeight="1" x14ac:dyDescent="0.25">
      <c r="A130" s="46"/>
      <c r="B130" s="143"/>
      <c r="C130" s="147"/>
      <c r="D130" s="147"/>
      <c r="E130" s="215"/>
      <c r="F130" s="216"/>
      <c r="G130" s="160"/>
      <c r="H130" s="160"/>
      <c r="I130" s="150"/>
      <c r="J130" s="221"/>
      <c r="K130" s="160"/>
      <c r="L130" s="161"/>
      <c r="M130" s="162"/>
      <c r="N130" s="161"/>
      <c r="O130" s="122" t="str">
        <f t="shared" si="3"/>
        <v xml:space="preserve"> </v>
      </c>
      <c r="P130" s="122" t="str">
        <f t="shared" si="4"/>
        <v xml:space="preserve"> </v>
      </c>
      <c r="Q130" s="122" t="str">
        <f t="shared" si="5"/>
        <v xml:space="preserve"> </v>
      </c>
      <c r="R130" s="44"/>
    </row>
    <row r="131" spans="1:18" ht="33.950000000000003" customHeight="1" x14ac:dyDescent="0.25">
      <c r="A131" s="46"/>
      <c r="B131" s="143"/>
      <c r="C131" s="147"/>
      <c r="D131" s="147"/>
      <c r="E131" s="215"/>
      <c r="F131" s="216"/>
      <c r="G131" s="160"/>
      <c r="H131" s="160"/>
      <c r="I131" s="150"/>
      <c r="J131" s="221"/>
      <c r="K131" s="160"/>
      <c r="L131" s="161"/>
      <c r="M131" s="162"/>
      <c r="N131" s="161"/>
      <c r="O131" s="122" t="str">
        <f t="shared" si="3"/>
        <v xml:space="preserve"> </v>
      </c>
      <c r="P131" s="122" t="str">
        <f t="shared" si="4"/>
        <v xml:space="preserve"> </v>
      </c>
      <c r="Q131" s="122" t="str">
        <f t="shared" si="5"/>
        <v xml:space="preserve"> </v>
      </c>
      <c r="R131" s="44"/>
    </row>
    <row r="132" spans="1:18" ht="33.950000000000003" customHeight="1" x14ac:dyDescent="0.25">
      <c r="A132" s="46"/>
      <c r="B132" s="143"/>
      <c r="C132" s="147"/>
      <c r="D132" s="147"/>
      <c r="E132" s="215"/>
      <c r="F132" s="216"/>
      <c r="G132" s="160"/>
      <c r="H132" s="160"/>
      <c r="I132" s="150"/>
      <c r="J132" s="221"/>
      <c r="K132" s="160"/>
      <c r="L132" s="161"/>
      <c r="M132" s="162"/>
      <c r="N132" s="161"/>
      <c r="O132" s="122" t="str">
        <f t="shared" si="3"/>
        <v xml:space="preserve"> </v>
      </c>
      <c r="P132" s="122" t="str">
        <f t="shared" si="4"/>
        <v xml:space="preserve"> </v>
      </c>
      <c r="Q132" s="122" t="str">
        <f t="shared" si="5"/>
        <v xml:space="preserve"> </v>
      </c>
      <c r="R132" s="44"/>
    </row>
    <row r="133" spans="1:18" ht="33.950000000000003" customHeight="1" x14ac:dyDescent="0.25">
      <c r="A133" s="46"/>
      <c r="B133" s="143"/>
      <c r="C133" s="147"/>
      <c r="D133" s="147"/>
      <c r="E133" s="215"/>
      <c r="F133" s="216"/>
      <c r="G133" s="160"/>
      <c r="H133" s="160"/>
      <c r="I133" s="150"/>
      <c r="J133" s="221"/>
      <c r="K133" s="160"/>
      <c r="L133" s="161"/>
      <c r="M133" s="162"/>
      <c r="N133" s="161"/>
      <c r="O133" s="122" t="str">
        <f t="shared" si="3"/>
        <v xml:space="preserve"> </v>
      </c>
      <c r="P133" s="122" t="str">
        <f t="shared" si="4"/>
        <v xml:space="preserve"> </v>
      </c>
      <c r="Q133" s="122" t="str">
        <f t="shared" si="5"/>
        <v xml:space="preserve"> </v>
      </c>
      <c r="R133" s="44"/>
    </row>
    <row r="134" spans="1:18" ht="33.950000000000003" customHeight="1" x14ac:dyDescent="0.25">
      <c r="A134" s="46"/>
      <c r="B134" s="143"/>
      <c r="C134" s="147"/>
      <c r="D134" s="147"/>
      <c r="E134" s="215"/>
      <c r="F134" s="216"/>
      <c r="G134" s="160"/>
      <c r="H134" s="160"/>
      <c r="I134" s="150"/>
      <c r="J134" s="221"/>
      <c r="K134" s="160"/>
      <c r="L134" s="161"/>
      <c r="M134" s="162"/>
      <c r="N134" s="161"/>
      <c r="O134" s="122" t="str">
        <f t="shared" si="3"/>
        <v xml:space="preserve"> </v>
      </c>
      <c r="P134" s="122" t="str">
        <f t="shared" si="4"/>
        <v xml:space="preserve"> </v>
      </c>
      <c r="Q134" s="122" t="str">
        <f t="shared" si="5"/>
        <v xml:space="preserve"> </v>
      </c>
      <c r="R134" s="44"/>
    </row>
    <row r="135" spans="1:18" ht="33.950000000000003" customHeight="1" x14ac:dyDescent="0.25">
      <c r="A135" s="46"/>
      <c r="B135" s="143"/>
      <c r="C135" s="147"/>
      <c r="D135" s="147"/>
      <c r="E135" s="215"/>
      <c r="F135" s="216"/>
      <c r="G135" s="160"/>
      <c r="H135" s="160"/>
      <c r="I135" s="150"/>
      <c r="J135" s="221"/>
      <c r="K135" s="160"/>
      <c r="L135" s="161"/>
      <c r="M135" s="162"/>
      <c r="N135" s="161"/>
      <c r="O135" s="122" t="str">
        <f t="shared" si="3"/>
        <v xml:space="preserve"> </v>
      </c>
      <c r="P135" s="122" t="str">
        <f t="shared" si="4"/>
        <v xml:space="preserve"> </v>
      </c>
      <c r="Q135" s="122" t="str">
        <f t="shared" si="5"/>
        <v xml:space="preserve"> </v>
      </c>
      <c r="R135" s="44"/>
    </row>
    <row r="136" spans="1:18" ht="33.950000000000003" customHeight="1" x14ac:dyDescent="0.25">
      <c r="A136" s="46"/>
      <c r="B136" s="143"/>
      <c r="C136" s="147"/>
      <c r="D136" s="147"/>
      <c r="E136" s="215"/>
      <c r="F136" s="216"/>
      <c r="G136" s="160"/>
      <c r="H136" s="160"/>
      <c r="I136" s="150"/>
      <c r="J136" s="221"/>
      <c r="K136" s="160"/>
      <c r="L136" s="161"/>
      <c r="M136" s="162"/>
      <c r="N136" s="161"/>
      <c r="O136" s="122" t="str">
        <f t="shared" si="3"/>
        <v xml:space="preserve"> </v>
      </c>
      <c r="P136" s="122" t="str">
        <f t="shared" si="4"/>
        <v xml:space="preserve"> </v>
      </c>
      <c r="Q136" s="122" t="str">
        <f t="shared" si="5"/>
        <v xml:space="preserve"> </v>
      </c>
      <c r="R136" s="44"/>
    </row>
    <row r="137" spans="1:18" ht="33.950000000000003" customHeight="1" x14ac:dyDescent="0.25">
      <c r="A137" s="46"/>
      <c r="B137" s="143"/>
      <c r="C137" s="147"/>
      <c r="D137" s="147"/>
      <c r="E137" s="215"/>
      <c r="F137" s="216"/>
      <c r="G137" s="160"/>
      <c r="H137" s="160"/>
      <c r="I137" s="150"/>
      <c r="J137" s="221"/>
      <c r="K137" s="160"/>
      <c r="L137" s="161"/>
      <c r="M137" s="162"/>
      <c r="N137" s="161"/>
      <c r="O137" s="122" t="str">
        <f t="shared" si="3"/>
        <v xml:space="preserve"> </v>
      </c>
      <c r="P137" s="122" t="str">
        <f t="shared" si="4"/>
        <v xml:space="preserve"> </v>
      </c>
      <c r="Q137" s="122" t="str">
        <f t="shared" si="5"/>
        <v xml:space="preserve"> </v>
      </c>
      <c r="R137" s="44"/>
    </row>
    <row r="138" spans="1:18" ht="33.950000000000003" customHeight="1" x14ac:dyDescent="0.25">
      <c r="A138" s="46"/>
      <c r="B138" s="143"/>
      <c r="C138" s="147"/>
      <c r="D138" s="147"/>
      <c r="E138" s="215"/>
      <c r="F138" s="216"/>
      <c r="G138" s="160"/>
      <c r="H138" s="160"/>
      <c r="I138" s="150"/>
      <c r="J138" s="221"/>
      <c r="K138" s="160"/>
      <c r="L138" s="161"/>
      <c r="M138" s="162"/>
      <c r="N138" s="161"/>
      <c r="O138" s="122" t="str">
        <f t="shared" si="3"/>
        <v xml:space="preserve"> </v>
      </c>
      <c r="P138" s="122" t="str">
        <f t="shared" si="4"/>
        <v xml:space="preserve"> </v>
      </c>
      <c r="Q138" s="122" t="str">
        <f t="shared" si="5"/>
        <v xml:space="preserve"> </v>
      </c>
      <c r="R138" s="44"/>
    </row>
    <row r="139" spans="1:18" ht="33.950000000000003" customHeight="1" x14ac:dyDescent="0.25">
      <c r="A139" s="46"/>
      <c r="B139" s="143"/>
      <c r="C139" s="147"/>
      <c r="D139" s="147"/>
      <c r="E139" s="215"/>
      <c r="F139" s="216"/>
      <c r="G139" s="160"/>
      <c r="H139" s="160"/>
      <c r="I139" s="150"/>
      <c r="J139" s="221"/>
      <c r="K139" s="160"/>
      <c r="L139" s="161"/>
      <c r="M139" s="162"/>
      <c r="N139" s="161"/>
      <c r="O139" s="122" t="str">
        <f t="shared" si="3"/>
        <v xml:space="preserve"> </v>
      </c>
      <c r="P139" s="122" t="str">
        <f t="shared" si="4"/>
        <v xml:space="preserve"> </v>
      </c>
      <c r="Q139" s="122" t="str">
        <f t="shared" si="5"/>
        <v xml:space="preserve"> </v>
      </c>
      <c r="R139" s="44"/>
    </row>
    <row r="140" spans="1:18" ht="33.950000000000003" customHeight="1" x14ac:dyDescent="0.25">
      <c r="A140" s="46"/>
      <c r="B140" s="143"/>
      <c r="C140" s="147"/>
      <c r="D140" s="147"/>
      <c r="E140" s="215"/>
      <c r="F140" s="216"/>
      <c r="G140" s="160"/>
      <c r="H140" s="160"/>
      <c r="I140" s="150"/>
      <c r="J140" s="221"/>
      <c r="K140" s="160"/>
      <c r="L140" s="161"/>
      <c r="M140" s="162"/>
      <c r="N140" s="161"/>
      <c r="O140" s="122" t="str">
        <f t="shared" si="3"/>
        <v xml:space="preserve"> </v>
      </c>
      <c r="P140" s="122" t="str">
        <f t="shared" si="4"/>
        <v xml:space="preserve"> </v>
      </c>
      <c r="Q140" s="122" t="str">
        <f t="shared" si="5"/>
        <v xml:space="preserve"> </v>
      </c>
      <c r="R140" s="44"/>
    </row>
    <row r="141" spans="1:18" ht="33.950000000000003" customHeight="1" x14ac:dyDescent="0.25">
      <c r="A141" s="46"/>
      <c r="B141" s="143"/>
      <c r="C141" s="147"/>
      <c r="D141" s="147"/>
      <c r="E141" s="215"/>
      <c r="F141" s="216"/>
      <c r="G141" s="160"/>
      <c r="H141" s="160"/>
      <c r="I141" s="150"/>
      <c r="J141" s="221"/>
      <c r="K141" s="160"/>
      <c r="L141" s="161"/>
      <c r="M141" s="162"/>
      <c r="N141" s="161"/>
      <c r="O141" s="122" t="str">
        <f t="shared" si="3"/>
        <v xml:space="preserve"> </v>
      </c>
      <c r="P141" s="122" t="str">
        <f t="shared" si="4"/>
        <v xml:space="preserve"> </v>
      </c>
      <c r="Q141" s="122" t="str">
        <f t="shared" si="5"/>
        <v xml:space="preserve"> </v>
      </c>
      <c r="R141" s="44"/>
    </row>
    <row r="142" spans="1:18" ht="33.950000000000003" customHeight="1" x14ac:dyDescent="0.25">
      <c r="A142" s="46"/>
      <c r="B142" s="143"/>
      <c r="C142" s="147"/>
      <c r="D142" s="147"/>
      <c r="E142" s="215"/>
      <c r="F142" s="216"/>
      <c r="G142" s="160"/>
      <c r="H142" s="160"/>
      <c r="I142" s="150"/>
      <c r="J142" s="221"/>
      <c r="K142" s="160"/>
      <c r="L142" s="161"/>
      <c r="M142" s="162"/>
      <c r="N142" s="161"/>
      <c r="O142" s="122" t="str">
        <f t="shared" ref="O142:O150" si="6">IF(I142=0," ",I142)</f>
        <v xml:space="preserve"> </v>
      </c>
      <c r="P142" s="122" t="str">
        <f t="shared" ref="P142:P150" si="7">IF(J142=0," ",J142)</f>
        <v xml:space="preserve"> </v>
      </c>
      <c r="Q142" s="122" t="str">
        <f t="shared" ref="Q142:Q150" si="8">IF(K142=0," ",K142)</f>
        <v xml:space="preserve"> </v>
      </c>
      <c r="R142" s="44"/>
    </row>
    <row r="143" spans="1:18" ht="33.950000000000003" customHeight="1" x14ac:dyDescent="0.25">
      <c r="A143" s="46"/>
      <c r="B143" s="143"/>
      <c r="C143" s="147"/>
      <c r="D143" s="147"/>
      <c r="E143" s="215"/>
      <c r="F143" s="216"/>
      <c r="G143" s="160"/>
      <c r="H143" s="160"/>
      <c r="I143" s="150"/>
      <c r="J143" s="221"/>
      <c r="K143" s="160"/>
      <c r="L143" s="161"/>
      <c r="M143" s="162"/>
      <c r="N143" s="161"/>
      <c r="O143" s="122" t="str">
        <f t="shared" si="6"/>
        <v xml:space="preserve"> </v>
      </c>
      <c r="P143" s="122" t="str">
        <f t="shared" si="7"/>
        <v xml:space="preserve"> </v>
      </c>
      <c r="Q143" s="122" t="str">
        <f t="shared" si="8"/>
        <v xml:space="preserve"> </v>
      </c>
      <c r="R143" s="44"/>
    </row>
    <row r="144" spans="1:18" ht="33.950000000000003" customHeight="1" x14ac:dyDescent="0.25">
      <c r="A144" s="46"/>
      <c r="B144" s="143"/>
      <c r="C144" s="147"/>
      <c r="D144" s="147"/>
      <c r="E144" s="215"/>
      <c r="F144" s="216"/>
      <c r="G144" s="160"/>
      <c r="H144" s="160"/>
      <c r="I144" s="150"/>
      <c r="J144" s="221"/>
      <c r="K144" s="160"/>
      <c r="L144" s="161"/>
      <c r="M144" s="162"/>
      <c r="N144" s="161"/>
      <c r="O144" s="122" t="str">
        <f t="shared" si="6"/>
        <v xml:space="preserve"> </v>
      </c>
      <c r="P144" s="122" t="str">
        <f t="shared" si="7"/>
        <v xml:space="preserve"> </v>
      </c>
      <c r="Q144" s="122" t="str">
        <f t="shared" si="8"/>
        <v xml:space="preserve"> </v>
      </c>
      <c r="R144" s="44"/>
    </row>
    <row r="145" spans="1:18" ht="33.950000000000003" customHeight="1" x14ac:dyDescent="0.25">
      <c r="A145" s="46"/>
      <c r="B145" s="143"/>
      <c r="C145" s="147"/>
      <c r="D145" s="147"/>
      <c r="E145" s="215"/>
      <c r="F145" s="216"/>
      <c r="G145" s="160"/>
      <c r="H145" s="160"/>
      <c r="I145" s="150"/>
      <c r="J145" s="221"/>
      <c r="K145" s="160"/>
      <c r="L145" s="161"/>
      <c r="M145" s="162"/>
      <c r="N145" s="161"/>
      <c r="O145" s="122" t="str">
        <f t="shared" si="6"/>
        <v xml:space="preserve"> </v>
      </c>
      <c r="P145" s="122" t="str">
        <f t="shared" si="7"/>
        <v xml:space="preserve"> </v>
      </c>
      <c r="Q145" s="122" t="str">
        <f t="shared" si="8"/>
        <v xml:space="preserve"> </v>
      </c>
      <c r="R145" s="44"/>
    </row>
    <row r="146" spans="1:18" ht="33.950000000000003" customHeight="1" x14ac:dyDescent="0.25">
      <c r="A146" s="46"/>
      <c r="B146" s="143"/>
      <c r="C146" s="147"/>
      <c r="D146" s="147"/>
      <c r="E146" s="215"/>
      <c r="F146" s="216"/>
      <c r="G146" s="160"/>
      <c r="H146" s="160"/>
      <c r="I146" s="150"/>
      <c r="J146" s="221"/>
      <c r="K146" s="160"/>
      <c r="L146" s="161"/>
      <c r="M146" s="162"/>
      <c r="N146" s="161"/>
      <c r="O146" s="122" t="str">
        <f t="shared" si="6"/>
        <v xml:space="preserve"> </v>
      </c>
      <c r="P146" s="122" t="str">
        <f t="shared" si="7"/>
        <v xml:space="preserve"> </v>
      </c>
      <c r="Q146" s="122" t="str">
        <f t="shared" si="8"/>
        <v xml:space="preserve"> </v>
      </c>
      <c r="R146" s="44"/>
    </row>
    <row r="147" spans="1:18" ht="33.950000000000003" customHeight="1" x14ac:dyDescent="0.25">
      <c r="A147" s="46"/>
      <c r="B147" s="143"/>
      <c r="C147" s="147"/>
      <c r="D147" s="147"/>
      <c r="E147" s="964"/>
      <c r="F147" s="965"/>
      <c r="G147" s="160"/>
      <c r="H147" s="160"/>
      <c r="I147" s="150"/>
      <c r="J147" s="221"/>
      <c r="K147" s="160"/>
      <c r="L147" s="161"/>
      <c r="M147" s="162"/>
      <c r="N147" s="161"/>
      <c r="O147" s="122" t="str">
        <f t="shared" si="6"/>
        <v xml:space="preserve"> </v>
      </c>
      <c r="P147" s="122" t="str">
        <f t="shared" si="7"/>
        <v xml:space="preserve"> </v>
      </c>
      <c r="Q147" s="122" t="str">
        <f t="shared" si="8"/>
        <v xml:space="preserve"> </v>
      </c>
      <c r="R147" s="44"/>
    </row>
    <row r="148" spans="1:18" ht="33.950000000000003" customHeight="1" x14ac:dyDescent="0.25">
      <c r="A148" s="46"/>
      <c r="B148" s="143"/>
      <c r="C148" s="147"/>
      <c r="D148" s="147"/>
      <c r="E148" s="964"/>
      <c r="F148" s="965"/>
      <c r="G148" s="147"/>
      <c r="H148" s="160"/>
      <c r="I148" s="150"/>
      <c r="J148" s="221"/>
      <c r="K148" s="160"/>
      <c r="L148" s="160"/>
      <c r="M148" s="147"/>
      <c r="N148" s="160"/>
      <c r="O148" s="122" t="str">
        <f t="shared" si="6"/>
        <v xml:space="preserve"> </v>
      </c>
      <c r="P148" s="122" t="str">
        <f t="shared" si="7"/>
        <v xml:space="preserve"> </v>
      </c>
      <c r="Q148" s="122" t="str">
        <f t="shared" si="8"/>
        <v xml:space="preserve"> </v>
      </c>
      <c r="R148" s="44"/>
    </row>
    <row r="149" spans="1:18" ht="33.950000000000003" customHeight="1" x14ac:dyDescent="0.25">
      <c r="A149" s="46"/>
      <c r="B149" s="143"/>
      <c r="C149" s="147"/>
      <c r="D149" s="147"/>
      <c r="E149" s="964"/>
      <c r="F149" s="965"/>
      <c r="G149" s="147"/>
      <c r="H149" s="160"/>
      <c r="I149" s="150"/>
      <c r="J149" s="221"/>
      <c r="K149" s="160"/>
      <c r="L149" s="147"/>
      <c r="M149" s="216"/>
      <c r="N149" s="160"/>
      <c r="O149" s="122" t="str">
        <f t="shared" si="6"/>
        <v xml:space="preserve"> </v>
      </c>
      <c r="P149" s="122" t="str">
        <f t="shared" si="7"/>
        <v xml:space="preserve"> </v>
      </c>
      <c r="Q149" s="122" t="str">
        <f t="shared" si="8"/>
        <v xml:space="preserve"> </v>
      </c>
      <c r="R149" s="44"/>
    </row>
    <row r="150" spans="1:18" ht="33.950000000000003" customHeight="1" x14ac:dyDescent="0.25">
      <c r="A150" s="46"/>
      <c r="B150" s="143"/>
      <c r="C150" s="147"/>
      <c r="D150" s="147"/>
      <c r="E150" s="964"/>
      <c r="F150" s="965"/>
      <c r="G150" s="147"/>
      <c r="H150" s="160"/>
      <c r="I150" s="150"/>
      <c r="J150" s="221"/>
      <c r="K150" s="160"/>
      <c r="L150" s="160"/>
      <c r="M150" s="147"/>
      <c r="N150" s="160"/>
      <c r="O150" s="122" t="str">
        <f t="shared" si="6"/>
        <v xml:space="preserve"> </v>
      </c>
      <c r="P150" s="122" t="str">
        <f t="shared" si="7"/>
        <v xml:space="preserve"> </v>
      </c>
      <c r="Q150" s="122" t="str">
        <f t="shared" si="8"/>
        <v xml:space="preserve"> </v>
      </c>
      <c r="R150" s="44"/>
    </row>
    <row r="151" spans="1:18" ht="33.950000000000003" hidden="1" customHeight="1" x14ac:dyDescent="0.25">
      <c r="A151" s="46"/>
      <c r="B151" s="143"/>
      <c r="C151" s="144"/>
      <c r="D151" s="143"/>
      <c r="E151" s="978"/>
      <c r="F151" s="979"/>
      <c r="G151" s="143"/>
      <c r="H151" s="146"/>
      <c r="I151" s="150"/>
      <c r="J151" s="121" t="str">
        <f>IFERROR(VLOOKUP(I151,Datos!E:E,2,0),"")</f>
        <v/>
      </c>
      <c r="K151" s="122" t="str">
        <f>IFERROR(VLOOKUP(I151,Datos!B:C,2,0),"")</f>
        <v/>
      </c>
      <c r="L151" s="146"/>
      <c r="M151" s="143"/>
      <c r="N151" s="146"/>
      <c r="O151" s="122" t="str">
        <f>IF(I151=0," ",I151)</f>
        <v xml:space="preserve"> </v>
      </c>
      <c r="P151" s="121" t="str">
        <f>IFERROR(VLOOKUP(I151,Datos!E:E,2,0),"")</f>
        <v/>
      </c>
      <c r="Q151" s="122" t="str">
        <f>+K151</f>
        <v/>
      </c>
      <c r="R151" s="44"/>
    </row>
    <row r="152" spans="1:18" ht="33.950000000000003" hidden="1" customHeight="1" x14ac:dyDescent="0.25">
      <c r="A152" s="46"/>
      <c r="B152" s="143"/>
      <c r="C152" s="144"/>
      <c r="D152" s="143"/>
      <c r="E152" s="978"/>
      <c r="F152" s="979"/>
      <c r="G152" s="146"/>
      <c r="H152" s="146"/>
      <c r="I152" s="148"/>
      <c r="J152" s="121" t="str">
        <f>IFERROR(VLOOKUP(I152,Datos!E:E,2,0),"")</f>
        <v/>
      </c>
      <c r="K152" s="122" t="str">
        <f>IFERROR(VLOOKUP(I152,Datos!B:C,2,0),"")</f>
        <v/>
      </c>
      <c r="L152" s="148"/>
      <c r="M152" s="149"/>
      <c r="N152" s="142"/>
      <c r="O152" s="122" t="str">
        <f>IF(I152=0," ",I152)</f>
        <v xml:space="preserve"> </v>
      </c>
      <c r="P152" s="121" t="str">
        <f>IFERROR(VLOOKUP(I152,Datos!E:E,2,0),"")</f>
        <v/>
      </c>
      <c r="Q152" s="122" t="str">
        <f t="shared" ref="Q152:Q155" si="9">+K152</f>
        <v/>
      </c>
      <c r="R152" s="44"/>
    </row>
    <row r="153" spans="1:18" ht="33.950000000000003" hidden="1" customHeight="1" x14ac:dyDescent="0.25">
      <c r="A153" s="46"/>
      <c r="B153" s="143"/>
      <c r="C153" s="144"/>
      <c r="D153" s="143"/>
      <c r="E153" s="978"/>
      <c r="F153" s="979"/>
      <c r="G153" s="146"/>
      <c r="H153" s="146"/>
      <c r="I153" s="148"/>
      <c r="J153" s="121" t="str">
        <f>IFERROR(VLOOKUP(I153,Datos!E:E,2,0),"")</f>
        <v/>
      </c>
      <c r="K153" s="122" t="str">
        <f>IFERROR(VLOOKUP(I153,Datos!B:C,2,0),"")</f>
        <v/>
      </c>
      <c r="L153" s="148"/>
      <c r="M153" s="149"/>
      <c r="N153" s="142"/>
      <c r="O153" s="122" t="str">
        <f t="shared" ref="O153:O155" si="10">IF(I153=0," ",I153)</f>
        <v xml:space="preserve"> </v>
      </c>
      <c r="P153" s="121" t="str">
        <f>IFERROR(VLOOKUP(I153,Datos!E:E,2,0),"")</f>
        <v/>
      </c>
      <c r="Q153" s="122" t="str">
        <f t="shared" si="9"/>
        <v/>
      </c>
      <c r="R153" s="44"/>
    </row>
    <row r="154" spans="1:18" ht="33.950000000000003" hidden="1" customHeight="1" x14ac:dyDescent="0.25">
      <c r="A154" s="46"/>
      <c r="B154" s="143"/>
      <c r="C154" s="144"/>
      <c r="D154" s="143"/>
      <c r="E154" s="978"/>
      <c r="F154" s="979"/>
      <c r="G154" s="146"/>
      <c r="H154" s="146"/>
      <c r="I154" s="148"/>
      <c r="J154" s="121" t="str">
        <f>IFERROR(VLOOKUP(I154,Datos!E:E,2,0),"")</f>
        <v/>
      </c>
      <c r="K154" s="122" t="str">
        <f>IFERROR(VLOOKUP(I154,Datos!B:C,2,0),"")</f>
        <v/>
      </c>
      <c r="L154" s="148"/>
      <c r="M154" s="149"/>
      <c r="N154" s="142"/>
      <c r="O154" s="122" t="str">
        <f>IF(I154=0," ",I154)</f>
        <v xml:space="preserve"> </v>
      </c>
      <c r="P154" s="121" t="str">
        <f>IFERROR(VLOOKUP(I154,Datos!E:E,2,0),"")</f>
        <v/>
      </c>
      <c r="Q154" s="122" t="str">
        <f>+K154</f>
        <v/>
      </c>
      <c r="R154" s="44"/>
    </row>
    <row r="155" spans="1:18" ht="33.950000000000003" hidden="1" customHeight="1" x14ac:dyDescent="0.25">
      <c r="A155" s="46"/>
      <c r="B155" s="143"/>
      <c r="C155" s="144"/>
      <c r="D155" s="143"/>
      <c r="E155" s="978"/>
      <c r="F155" s="979"/>
      <c r="G155" s="146"/>
      <c r="H155" s="146"/>
      <c r="I155" s="148"/>
      <c r="J155" s="121" t="str">
        <f>IFERROR(VLOOKUP(I155,Datos!E:E,2,0),"")</f>
        <v/>
      </c>
      <c r="K155" s="122" t="str">
        <f>IFERROR(VLOOKUP(I155,Datos!B:C,2,0),"")</f>
        <v/>
      </c>
      <c r="L155" s="148"/>
      <c r="M155" s="149"/>
      <c r="N155" s="142"/>
      <c r="O155" s="122" t="str">
        <f t="shared" si="10"/>
        <v xml:space="preserve"> </v>
      </c>
      <c r="P155" s="121" t="str">
        <f>IFERROR(VLOOKUP(I155,Datos!E:E,2,0),"")</f>
        <v/>
      </c>
      <c r="Q155" s="122" t="str">
        <f t="shared" si="9"/>
        <v/>
      </c>
      <c r="R155" s="44"/>
    </row>
    <row r="156" spans="1:18" ht="30" customHeight="1" x14ac:dyDescent="0.25">
      <c r="A156" s="46"/>
      <c r="B156" s="984" t="s">
        <v>103</v>
      </c>
      <c r="C156" s="984"/>
      <c r="D156" s="984"/>
      <c r="E156" s="984"/>
      <c r="F156" s="984"/>
      <c r="G156" s="984"/>
      <c r="H156" s="984"/>
      <c r="I156" s="984"/>
      <c r="J156" s="984"/>
      <c r="K156" s="984"/>
      <c r="L156" s="984"/>
      <c r="M156" s="984"/>
      <c r="N156" s="984"/>
      <c r="O156" s="984"/>
      <c r="P156" s="985"/>
      <c r="Q156" s="123">
        <f>COUNT(B13:B155)</f>
        <v>0</v>
      </c>
      <c r="R156" s="44"/>
    </row>
    <row r="157" spans="1:18" ht="21.75" customHeight="1" x14ac:dyDescent="0.25">
      <c r="A157" s="46"/>
      <c r="B157" s="124"/>
      <c r="C157" s="124"/>
      <c r="D157" s="124"/>
      <c r="E157" s="124"/>
      <c r="F157" s="124"/>
      <c r="G157" s="124"/>
      <c r="H157" s="983"/>
      <c r="I157" s="983"/>
      <c r="J157" s="983"/>
      <c r="K157" s="983"/>
      <c r="L157" s="983"/>
      <c r="M157" s="983"/>
      <c r="N157" s="124"/>
      <c r="O157" s="124"/>
      <c r="P157" s="124"/>
      <c r="Q157" s="124"/>
      <c r="R157" s="44"/>
    </row>
    <row r="158" spans="1:18" ht="21" customHeight="1" thickBot="1" x14ac:dyDescent="0.3">
      <c r="A158" s="125"/>
      <c r="B158" s="970" t="s">
        <v>102</v>
      </c>
      <c r="C158" s="970"/>
      <c r="D158" s="970"/>
      <c r="E158" s="970"/>
      <c r="F158" s="970"/>
      <c r="G158" s="970"/>
      <c r="H158" s="970"/>
      <c r="I158" s="970"/>
      <c r="J158" s="970"/>
      <c r="K158" s="970"/>
      <c r="L158" s="970"/>
      <c r="M158" s="970"/>
      <c r="N158" s="970"/>
      <c r="O158" s="970"/>
      <c r="P158" s="970"/>
      <c r="Q158" s="970"/>
      <c r="R158" s="126"/>
    </row>
  </sheetData>
  <protectedRanges>
    <protectedRange sqref="A7:B8 L7:N7 D8 H7:I7 L8:O8 J8 E7:E8 P7:W8" name="Rango2"/>
  </protectedRanges>
  <mergeCells count="64">
    <mergeCell ref="E152:F152"/>
    <mergeCell ref="H157:M157"/>
    <mergeCell ref="E26:F26"/>
    <mergeCell ref="E27:F27"/>
    <mergeCell ref="E28:F28"/>
    <mergeCell ref="E29:F29"/>
    <mergeCell ref="E30:F30"/>
    <mergeCell ref="E147:F147"/>
    <mergeCell ref="B156:P156"/>
    <mergeCell ref="E31:F31"/>
    <mergeCell ref="E32:F32"/>
    <mergeCell ref="E39:F39"/>
    <mergeCell ref="E40:F40"/>
    <mergeCell ref="B8:G8"/>
    <mergeCell ref="E13:F13"/>
    <mergeCell ref="E14:F14"/>
    <mergeCell ref="E15:F15"/>
    <mergeCell ref="D11:D12"/>
    <mergeCell ref="B10:D10"/>
    <mergeCell ref="B158:Q158"/>
    <mergeCell ref="B11:B12"/>
    <mergeCell ref="L11:Q11"/>
    <mergeCell ref="E11:K11"/>
    <mergeCell ref="E12:F12"/>
    <mergeCell ref="C11:C12"/>
    <mergeCell ref="E155:F155"/>
    <mergeCell ref="E153:F153"/>
    <mergeCell ref="E154:F154"/>
    <mergeCell ref="E151:F151"/>
    <mergeCell ref="E33:F33"/>
    <mergeCell ref="E148:F148"/>
    <mergeCell ref="E149:F149"/>
    <mergeCell ref="E150:F150"/>
    <mergeCell ref="E17:F17"/>
    <mergeCell ref="E18:F18"/>
    <mergeCell ref="P8:Q8"/>
    <mergeCell ref="E36:F36"/>
    <mergeCell ref="E37:F37"/>
    <mergeCell ref="E38:F38"/>
    <mergeCell ref="E24:F24"/>
    <mergeCell ref="E25:F25"/>
    <mergeCell ref="E23:F23"/>
    <mergeCell ref="E10:Q10"/>
    <mergeCell ref="E34:F34"/>
    <mergeCell ref="E35:F35"/>
    <mergeCell ref="E16:F16"/>
    <mergeCell ref="E21:F21"/>
    <mergeCell ref="E22:F22"/>
    <mergeCell ref="E19:F19"/>
    <mergeCell ref="E20:F20"/>
    <mergeCell ref="H8:N8"/>
    <mergeCell ref="B2:E5"/>
    <mergeCell ref="B6:Q6"/>
    <mergeCell ref="N7:O7"/>
    <mergeCell ref="D7:M7"/>
    <mergeCell ref="P2:Q2"/>
    <mergeCell ref="P5:Q5"/>
    <mergeCell ref="F2:N3"/>
    <mergeCell ref="F4:N4"/>
    <mergeCell ref="F5:N5"/>
    <mergeCell ref="P3:Q3"/>
    <mergeCell ref="P4:Q4"/>
    <mergeCell ref="B7:C7"/>
    <mergeCell ref="P7:Q7"/>
  </mergeCells>
  <dataValidations count="1">
    <dataValidation type="list" allowBlank="1" showInputMessage="1" showErrorMessage="1" sqref="I13:I150" xr:uid="{00000000-0002-0000-0400-000000000000}">
      <formula1>#REF!</formula1>
    </dataValidation>
  </dataValidations>
  <pageMargins left="3.937007874015748E-2" right="3.937007874015748E-2" top="0.55118110236220474" bottom="0.55118110236220474" header="0.31496062992125984" footer="0.31496062992125984"/>
  <pageSetup paperSize="206" fitToWidth="9" fitToHeight="9" orientation="landscape" r:id="rId1"/>
  <rowBreaks count="1" manualBreakCount="1">
    <brk id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Datos!#REF!</xm:f>
          </x14:formula1>
          <xm:sqref>N38:N147 N152:N155 N18:N21 N27:N32</xm:sqref>
        </x14:dataValidation>
        <x14:dataValidation type="list" allowBlank="1" showInputMessage="1" showErrorMessage="1" xr:uid="{00000000-0002-0000-0400-000002000000}">
          <x14:formula1>
            <xm:f>Datos!$G$2:$G$11</xm:f>
          </x14:formula1>
          <xm:sqref>P7:Q7</xm:sqref>
        </x14:dataValidation>
        <x14:dataValidation type="list" allowBlank="1" showInputMessage="1" showErrorMessage="1" xr:uid="{00000000-0002-0000-0400-000003000000}">
          <x14:formula1>
            <xm:f>Datos!$B$2:$B$19</xm:f>
          </x14:formula1>
          <xm:sqref>I151:I155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N176"/>
  <sheetViews>
    <sheetView view="pageBreakPreview" zoomScaleSheetLayoutView="100" workbookViewId="0">
      <selection activeCell="H5" sqref="H5:N5"/>
    </sheetView>
  </sheetViews>
  <sheetFormatPr baseColWidth="10" defaultColWidth="11.42578125" defaultRowHeight="13.5" x14ac:dyDescent="0.25"/>
  <cols>
    <col min="1" max="1" width="1.140625" style="272" customWidth="1"/>
    <col min="2" max="2" width="3.5703125" style="272" customWidth="1"/>
    <col min="3" max="3" width="9" style="272" customWidth="1"/>
    <col min="4" max="4" width="11.7109375" style="272" customWidth="1"/>
    <col min="5" max="5" width="15.140625" style="272" customWidth="1"/>
    <col min="6" max="6" width="12.7109375" style="272" customWidth="1"/>
    <col min="7" max="7" width="17" style="272" customWidth="1"/>
    <col min="8" max="8" width="20.42578125" style="272" customWidth="1"/>
    <col min="9" max="9" width="16.5703125" style="272" customWidth="1"/>
    <col min="10" max="10" width="17.28515625" style="581" customWidth="1"/>
    <col min="11" max="11" width="15.5703125" style="581" customWidth="1"/>
    <col min="12" max="12" width="8.7109375" style="581" customWidth="1"/>
    <col min="13" max="13" width="11.7109375" style="581" customWidth="1"/>
    <col min="14" max="14" width="15" style="581" customWidth="1"/>
    <col min="15" max="15" width="12.7109375" style="581" customWidth="1"/>
    <col min="16" max="16" width="9.28515625" style="581" customWidth="1"/>
    <col min="17" max="17" width="12.42578125" style="581" customWidth="1"/>
    <col min="18" max="18" width="2.28515625" style="272" customWidth="1"/>
    <col min="19" max="36" width="11.42578125" style="272" hidden="1" customWidth="1"/>
    <col min="37" max="40" width="11.42578125" style="272" customWidth="1"/>
    <col min="41" max="16384" width="11.42578125" style="272"/>
  </cols>
  <sheetData>
    <row r="1" spans="1:40" ht="9.75" customHeight="1" x14ac:dyDescent="0.25">
      <c r="A1" s="567"/>
      <c r="B1" s="568"/>
      <c r="C1" s="568"/>
      <c r="D1" s="568"/>
      <c r="E1" s="568"/>
      <c r="F1" s="568"/>
      <c r="G1" s="568"/>
      <c r="H1" s="568"/>
      <c r="I1" s="568"/>
      <c r="J1" s="569"/>
      <c r="K1" s="569"/>
      <c r="L1" s="569"/>
      <c r="M1" s="569"/>
      <c r="N1" s="569"/>
      <c r="O1" s="569"/>
      <c r="P1" s="569"/>
      <c r="Q1" s="569"/>
      <c r="R1" s="570"/>
    </row>
    <row r="2" spans="1:40" ht="18" customHeight="1" x14ac:dyDescent="0.25">
      <c r="A2" s="571"/>
      <c r="B2" s="992"/>
      <c r="C2" s="993"/>
      <c r="D2" s="993"/>
      <c r="E2" s="993"/>
      <c r="F2" s="993"/>
      <c r="G2" s="583"/>
      <c r="H2" s="809" t="s">
        <v>617</v>
      </c>
      <c r="I2" s="810"/>
      <c r="J2" s="810"/>
      <c r="K2" s="810"/>
      <c r="L2" s="810"/>
      <c r="M2" s="810"/>
      <c r="N2" s="811"/>
      <c r="O2" s="373" t="s">
        <v>63</v>
      </c>
      <c r="P2" s="998">
        <f>Datos!J2</f>
        <v>45293</v>
      </c>
      <c r="Q2" s="998"/>
      <c r="R2" s="572"/>
    </row>
    <row r="3" spans="1:40" ht="18" customHeight="1" x14ac:dyDescent="0.25">
      <c r="A3" s="571"/>
      <c r="B3" s="994"/>
      <c r="C3" s="995"/>
      <c r="D3" s="995"/>
      <c r="E3" s="995"/>
      <c r="F3" s="995"/>
      <c r="G3" s="584"/>
      <c r="H3" s="812"/>
      <c r="I3" s="813"/>
      <c r="J3" s="813"/>
      <c r="K3" s="813"/>
      <c r="L3" s="813"/>
      <c r="M3" s="813"/>
      <c r="N3" s="814"/>
      <c r="O3" s="373" t="s">
        <v>62</v>
      </c>
      <c r="P3" s="999" t="s">
        <v>392</v>
      </c>
      <c r="Q3" s="999"/>
      <c r="R3" s="572"/>
    </row>
    <row r="4" spans="1:40" ht="18" customHeight="1" x14ac:dyDescent="0.25">
      <c r="A4" s="571"/>
      <c r="B4" s="994"/>
      <c r="C4" s="995"/>
      <c r="D4" s="995"/>
      <c r="E4" s="995"/>
      <c r="F4" s="995"/>
      <c r="G4" s="584"/>
      <c r="H4" s="815" t="str">
        <f>'ÍNDICE 00'!C8</f>
        <v>LISTA DE ASIGNACIONES PARA TRASPASOS DE PUESTOS A OTRAS UNIDADES O INSTITUCIONES</v>
      </c>
      <c r="I4" s="816"/>
      <c r="J4" s="816"/>
      <c r="K4" s="816"/>
      <c r="L4" s="816"/>
      <c r="M4" s="816"/>
      <c r="N4" s="817"/>
      <c r="O4" s="373" t="s">
        <v>61</v>
      </c>
      <c r="P4" s="1000" t="s">
        <v>347</v>
      </c>
      <c r="Q4" s="1000"/>
      <c r="R4" s="572"/>
    </row>
    <row r="5" spans="1:40" ht="18" customHeight="1" x14ac:dyDescent="0.25">
      <c r="A5" s="571"/>
      <c r="B5" s="996"/>
      <c r="C5" s="997"/>
      <c r="D5" s="997"/>
      <c r="E5" s="997"/>
      <c r="F5" s="997"/>
      <c r="G5" s="585"/>
      <c r="H5" s="1004" t="s">
        <v>380</v>
      </c>
      <c r="I5" s="1005"/>
      <c r="J5" s="1005"/>
      <c r="K5" s="1005"/>
      <c r="L5" s="1005"/>
      <c r="M5" s="1005"/>
      <c r="N5" s="1006"/>
      <c r="O5" s="373" t="s">
        <v>60</v>
      </c>
      <c r="P5" s="988" t="str">
        <f>'ÍNDICE 00'!I8</f>
        <v>PRO-MDT-PTH-01 FOR 07 EXT</v>
      </c>
      <c r="Q5" s="988"/>
      <c r="R5" s="572"/>
    </row>
    <row r="6" spans="1:40" ht="9.75" customHeight="1" x14ac:dyDescent="0.25">
      <c r="A6" s="5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2"/>
      <c r="Q6" s="372"/>
      <c r="R6" s="572"/>
    </row>
    <row r="7" spans="1:40" s="576" customFormat="1" ht="18.75" customHeight="1" x14ac:dyDescent="0.25">
      <c r="A7" s="564"/>
      <c r="B7" s="808" t="s">
        <v>56</v>
      </c>
      <c r="C7" s="804"/>
      <c r="D7" s="804"/>
      <c r="E7" s="804"/>
      <c r="F7" s="828"/>
      <c r="G7" s="828"/>
      <c r="H7" s="828"/>
      <c r="I7" s="828"/>
      <c r="J7" s="828"/>
      <c r="K7" s="804" t="s">
        <v>79</v>
      </c>
      <c r="L7" s="804"/>
      <c r="M7" s="828"/>
      <c r="N7" s="828"/>
      <c r="O7" s="828"/>
      <c r="P7" s="828"/>
      <c r="Q7" s="829"/>
      <c r="R7" s="573"/>
      <c r="S7" s="272"/>
      <c r="T7" s="272"/>
      <c r="U7" s="574"/>
      <c r="V7" s="272"/>
      <c r="W7" s="575"/>
      <c r="X7" s="272"/>
      <c r="Y7" s="574"/>
      <c r="Z7" s="272"/>
      <c r="AA7" s="575"/>
      <c r="AB7" s="272"/>
      <c r="AC7" s="574"/>
      <c r="AD7" s="272"/>
      <c r="AE7" s="575"/>
      <c r="AF7" s="272"/>
      <c r="AG7" s="574"/>
      <c r="AH7" s="272"/>
      <c r="AI7" s="575"/>
      <c r="AJ7" s="272"/>
      <c r="AK7" s="574"/>
      <c r="AL7" s="272"/>
      <c r="AM7" s="575"/>
      <c r="AN7" s="272"/>
    </row>
    <row r="8" spans="1:40" s="576" customFormat="1" ht="18.75" x14ac:dyDescent="0.25">
      <c r="A8" s="564"/>
      <c r="B8" s="805" t="s">
        <v>175</v>
      </c>
      <c r="C8" s="806"/>
      <c r="D8" s="806"/>
      <c r="E8" s="806"/>
      <c r="F8" s="1003"/>
      <c r="G8" s="1003"/>
      <c r="H8" s="1003"/>
      <c r="I8" s="1003"/>
      <c r="J8" s="1003"/>
      <c r="K8" s="807" t="s">
        <v>99</v>
      </c>
      <c r="L8" s="807"/>
      <c r="M8" s="1001"/>
      <c r="N8" s="1001"/>
      <c r="O8" s="1001"/>
      <c r="P8" s="1001"/>
      <c r="Q8" s="1002"/>
      <c r="R8" s="573"/>
      <c r="S8" s="272"/>
      <c r="T8" s="272"/>
      <c r="U8" s="574"/>
      <c r="V8" s="272"/>
      <c r="W8" s="575"/>
      <c r="X8" s="272"/>
      <c r="Y8" s="574"/>
      <c r="Z8" s="272"/>
      <c r="AA8" s="575"/>
      <c r="AB8" s="272"/>
      <c r="AC8" s="574"/>
      <c r="AD8" s="272"/>
      <c r="AE8" s="575"/>
      <c r="AF8" s="272"/>
      <c r="AG8" s="574"/>
      <c r="AH8" s="272"/>
      <c r="AI8" s="575"/>
      <c r="AJ8" s="272"/>
      <c r="AK8" s="574"/>
      <c r="AL8" s="272"/>
      <c r="AM8" s="575"/>
    </row>
    <row r="9" spans="1:40" ht="9.75" customHeight="1" x14ac:dyDescent="0.25">
      <c r="A9" s="571"/>
      <c r="I9" s="272" t="s">
        <v>171</v>
      </c>
      <c r="J9" s="272" t="s">
        <v>171</v>
      </c>
      <c r="K9" s="272"/>
      <c r="L9" s="272"/>
      <c r="M9" s="272"/>
      <c r="N9" s="272"/>
      <c r="O9" s="272"/>
      <c r="P9" s="272"/>
      <c r="Q9" s="272"/>
      <c r="R9" s="572"/>
    </row>
    <row r="10" spans="1:40" ht="16.5" customHeight="1" x14ac:dyDescent="0.25">
      <c r="A10" s="571"/>
      <c r="B10" s="982" t="s">
        <v>57</v>
      </c>
      <c r="C10" s="982"/>
      <c r="D10" s="982"/>
      <c r="E10" s="989"/>
      <c r="F10" s="990"/>
      <c r="G10" s="990"/>
      <c r="H10" s="990"/>
      <c r="I10" s="990"/>
      <c r="J10" s="990"/>
      <c r="K10" s="990"/>
      <c r="L10" s="990"/>
      <c r="M10" s="990"/>
      <c r="N10" s="990"/>
      <c r="O10" s="990"/>
      <c r="P10" s="990"/>
      <c r="Q10" s="991"/>
      <c r="R10" s="572"/>
    </row>
    <row r="11" spans="1:40" ht="30" customHeight="1" x14ac:dyDescent="0.25">
      <c r="A11" s="571"/>
      <c r="B11" s="119" t="s">
        <v>101</v>
      </c>
      <c r="C11" s="976" t="s">
        <v>9</v>
      </c>
      <c r="D11" s="977"/>
      <c r="E11" s="563" t="s">
        <v>6</v>
      </c>
      <c r="F11" s="563" t="s">
        <v>536</v>
      </c>
      <c r="G11" s="563" t="s">
        <v>534</v>
      </c>
      <c r="H11" s="563" t="s">
        <v>58</v>
      </c>
      <c r="I11" s="563" t="s">
        <v>8</v>
      </c>
      <c r="J11" s="563" t="s">
        <v>3</v>
      </c>
      <c r="K11" s="563" t="s">
        <v>7</v>
      </c>
      <c r="L11" s="563" t="s">
        <v>111</v>
      </c>
      <c r="M11" s="563" t="s">
        <v>11</v>
      </c>
      <c r="N11" s="563" t="s">
        <v>59</v>
      </c>
      <c r="O11" s="563" t="s">
        <v>535</v>
      </c>
      <c r="P11" s="987" t="s">
        <v>66</v>
      </c>
      <c r="Q11" s="987"/>
      <c r="R11" s="572"/>
      <c r="S11" s="562" t="s">
        <v>238</v>
      </c>
    </row>
    <row r="12" spans="1:40" ht="20.25" customHeight="1" x14ac:dyDescent="0.25">
      <c r="A12" s="571"/>
      <c r="B12" s="143"/>
      <c r="C12" s="978"/>
      <c r="D12" s="979"/>
      <c r="E12" s="294"/>
      <c r="F12" s="594"/>
      <c r="G12" s="143"/>
      <c r="H12" s="143"/>
      <c r="I12" s="143"/>
      <c r="J12" s="254"/>
      <c r="K12" s="562"/>
      <c r="L12" s="312"/>
      <c r="M12" s="577"/>
      <c r="N12" s="141"/>
      <c r="O12" s="591"/>
      <c r="P12" s="986"/>
      <c r="Q12" s="986"/>
      <c r="R12" s="572"/>
      <c r="S12" s="562" t="s">
        <v>220</v>
      </c>
    </row>
    <row r="13" spans="1:40" ht="20.25" customHeight="1" x14ac:dyDescent="0.25">
      <c r="A13" s="571"/>
      <c r="B13" s="143"/>
      <c r="C13" s="978"/>
      <c r="D13" s="979"/>
      <c r="E13" s="294"/>
      <c r="F13" s="594"/>
      <c r="G13" s="143"/>
      <c r="H13" s="143"/>
      <c r="I13" s="143"/>
      <c r="J13" s="254"/>
      <c r="K13" s="562"/>
      <c r="L13" s="312"/>
      <c r="M13" s="577"/>
      <c r="N13" s="141"/>
      <c r="O13" s="591"/>
      <c r="P13" s="986"/>
      <c r="Q13" s="986"/>
      <c r="R13" s="572"/>
      <c r="S13" s="562" t="s">
        <v>183</v>
      </c>
    </row>
    <row r="14" spans="1:40" ht="20.25" customHeight="1" x14ac:dyDescent="0.25">
      <c r="A14" s="571"/>
      <c r="B14" s="143"/>
      <c r="C14" s="978"/>
      <c r="D14" s="979"/>
      <c r="E14" s="294"/>
      <c r="F14" s="594"/>
      <c r="G14" s="143"/>
      <c r="H14" s="143"/>
      <c r="I14" s="143"/>
      <c r="J14" s="254"/>
      <c r="K14" s="562"/>
      <c r="L14" s="312"/>
      <c r="M14" s="577"/>
      <c r="N14" s="141"/>
      <c r="O14" s="591"/>
      <c r="P14" s="978"/>
      <c r="Q14" s="979"/>
      <c r="R14" s="572"/>
      <c r="S14" s="562" t="s">
        <v>221</v>
      </c>
    </row>
    <row r="15" spans="1:40" ht="20.25" customHeight="1" x14ac:dyDescent="0.25">
      <c r="A15" s="571"/>
      <c r="B15" s="143"/>
      <c r="C15" s="978"/>
      <c r="D15" s="979"/>
      <c r="E15" s="294"/>
      <c r="F15" s="594"/>
      <c r="G15" s="143"/>
      <c r="H15" s="143"/>
      <c r="I15" s="143"/>
      <c r="J15" s="254"/>
      <c r="K15" s="562"/>
      <c r="L15" s="312"/>
      <c r="M15" s="577"/>
      <c r="N15" s="141"/>
      <c r="O15" s="591"/>
      <c r="P15" s="986"/>
      <c r="Q15" s="986"/>
      <c r="R15" s="572"/>
      <c r="S15" s="562" t="s">
        <v>21</v>
      </c>
    </row>
    <row r="16" spans="1:40" ht="20.25" customHeight="1" x14ac:dyDescent="0.25">
      <c r="A16" s="571"/>
      <c r="B16" s="143"/>
      <c r="C16" s="978"/>
      <c r="D16" s="979"/>
      <c r="E16" s="294"/>
      <c r="F16" s="594"/>
      <c r="G16" s="143"/>
      <c r="H16" s="143"/>
      <c r="I16" s="143"/>
      <c r="J16" s="254"/>
      <c r="K16" s="562"/>
      <c r="L16" s="312"/>
      <c r="M16" s="577"/>
      <c r="N16" s="141"/>
      <c r="O16" s="591"/>
      <c r="P16" s="986"/>
      <c r="Q16" s="986"/>
      <c r="R16" s="572"/>
      <c r="S16" s="562" t="s">
        <v>20</v>
      </c>
    </row>
    <row r="17" spans="1:19" ht="20.25" customHeight="1" x14ac:dyDescent="0.25">
      <c r="A17" s="571"/>
      <c r="B17" s="143"/>
      <c r="C17" s="978"/>
      <c r="D17" s="979"/>
      <c r="E17" s="294"/>
      <c r="F17" s="594"/>
      <c r="G17" s="143"/>
      <c r="H17" s="143"/>
      <c r="I17" s="143"/>
      <c r="J17" s="254"/>
      <c r="K17" s="562"/>
      <c r="L17" s="312"/>
      <c r="M17" s="577"/>
      <c r="N17" s="141"/>
      <c r="O17" s="591"/>
      <c r="P17" s="986"/>
      <c r="Q17" s="986"/>
      <c r="R17" s="572"/>
      <c r="S17" s="562" t="s">
        <v>19</v>
      </c>
    </row>
    <row r="18" spans="1:19" ht="20.25" customHeight="1" x14ac:dyDescent="0.25">
      <c r="A18" s="571"/>
      <c r="B18" s="143"/>
      <c r="C18" s="978"/>
      <c r="D18" s="979"/>
      <c r="E18" s="294"/>
      <c r="F18" s="594"/>
      <c r="G18" s="143"/>
      <c r="H18" s="143"/>
      <c r="I18" s="143"/>
      <c r="J18" s="254"/>
      <c r="K18" s="562"/>
      <c r="L18" s="312"/>
      <c r="M18" s="577"/>
      <c r="N18" s="141"/>
      <c r="O18" s="591"/>
      <c r="P18" s="986"/>
      <c r="Q18" s="986"/>
      <c r="R18" s="572"/>
      <c r="S18" s="562" t="s">
        <v>144</v>
      </c>
    </row>
    <row r="19" spans="1:19" ht="20.25" customHeight="1" x14ac:dyDescent="0.25">
      <c r="A19" s="571"/>
      <c r="B19" s="143"/>
      <c r="C19" s="978"/>
      <c r="D19" s="979"/>
      <c r="E19" s="294"/>
      <c r="F19" s="594"/>
      <c r="G19" s="143"/>
      <c r="H19" s="143"/>
      <c r="I19" s="143"/>
      <c r="J19" s="254"/>
      <c r="K19" s="562"/>
      <c r="L19" s="312"/>
      <c r="M19" s="577"/>
      <c r="N19" s="141"/>
      <c r="O19" s="591"/>
      <c r="P19" s="986"/>
      <c r="Q19" s="986"/>
      <c r="R19" s="572"/>
    </row>
    <row r="20" spans="1:19" ht="20.25" customHeight="1" x14ac:dyDescent="0.25">
      <c r="A20" s="571"/>
      <c r="B20" s="143"/>
      <c r="C20" s="978"/>
      <c r="D20" s="979"/>
      <c r="E20" s="294"/>
      <c r="F20" s="594"/>
      <c r="G20" s="143"/>
      <c r="H20" s="143"/>
      <c r="I20" s="143"/>
      <c r="J20" s="254"/>
      <c r="K20" s="562"/>
      <c r="L20" s="312"/>
      <c r="M20" s="577"/>
      <c r="N20" s="141"/>
      <c r="O20" s="591"/>
      <c r="P20" s="986"/>
      <c r="Q20" s="986"/>
      <c r="R20" s="572"/>
    </row>
    <row r="21" spans="1:19" ht="20.25" customHeight="1" x14ac:dyDescent="0.25">
      <c r="A21" s="571"/>
      <c r="B21" s="143"/>
      <c r="C21" s="978"/>
      <c r="D21" s="979"/>
      <c r="E21" s="294"/>
      <c r="F21" s="594"/>
      <c r="G21" s="143"/>
      <c r="H21" s="143"/>
      <c r="I21" s="143"/>
      <c r="J21" s="254"/>
      <c r="K21" s="562"/>
      <c r="L21" s="312"/>
      <c r="M21" s="577"/>
      <c r="N21" s="141"/>
      <c r="O21" s="591"/>
      <c r="P21" s="986"/>
      <c r="Q21" s="986"/>
      <c r="R21" s="572"/>
    </row>
    <row r="22" spans="1:19" ht="20.25" customHeight="1" x14ac:dyDescent="0.25">
      <c r="A22" s="571"/>
      <c r="B22" s="143"/>
      <c r="C22" s="978"/>
      <c r="D22" s="979"/>
      <c r="E22" s="294"/>
      <c r="F22" s="594"/>
      <c r="G22" s="143"/>
      <c r="H22" s="143"/>
      <c r="I22" s="143"/>
      <c r="J22" s="254"/>
      <c r="K22" s="562"/>
      <c r="L22" s="312"/>
      <c r="M22" s="577"/>
      <c r="N22" s="141"/>
      <c r="O22" s="591"/>
      <c r="P22" s="986"/>
      <c r="Q22" s="986"/>
      <c r="R22" s="572"/>
    </row>
    <row r="23" spans="1:19" ht="20.25" customHeight="1" x14ac:dyDescent="0.25">
      <c r="A23" s="571"/>
      <c r="B23" s="143"/>
      <c r="C23" s="978"/>
      <c r="D23" s="979"/>
      <c r="E23" s="294"/>
      <c r="F23" s="594"/>
      <c r="G23" s="143"/>
      <c r="H23" s="143"/>
      <c r="I23" s="143"/>
      <c r="J23" s="254"/>
      <c r="K23" s="562"/>
      <c r="L23" s="312"/>
      <c r="M23" s="577"/>
      <c r="N23" s="141"/>
      <c r="O23" s="591"/>
      <c r="P23" s="986"/>
      <c r="Q23" s="986"/>
      <c r="R23" s="572"/>
    </row>
    <row r="24" spans="1:19" ht="20.25" customHeight="1" x14ac:dyDescent="0.25">
      <c r="A24" s="571"/>
      <c r="B24" s="143"/>
      <c r="C24" s="978"/>
      <c r="D24" s="979"/>
      <c r="E24" s="294"/>
      <c r="F24" s="594"/>
      <c r="G24" s="143"/>
      <c r="H24" s="143"/>
      <c r="I24" s="143"/>
      <c r="J24" s="254"/>
      <c r="K24" s="562"/>
      <c r="L24" s="312"/>
      <c r="M24" s="577"/>
      <c r="N24" s="141"/>
      <c r="O24" s="591"/>
      <c r="P24" s="986"/>
      <c r="Q24" s="986"/>
      <c r="R24" s="572"/>
    </row>
    <row r="25" spans="1:19" ht="20.25" customHeight="1" x14ac:dyDescent="0.25">
      <c r="A25" s="571"/>
      <c r="B25" s="143"/>
      <c r="C25" s="978"/>
      <c r="D25" s="979"/>
      <c r="E25" s="294"/>
      <c r="F25" s="594"/>
      <c r="G25" s="143"/>
      <c r="H25" s="143"/>
      <c r="I25" s="143"/>
      <c r="J25" s="254"/>
      <c r="K25" s="562"/>
      <c r="L25" s="312"/>
      <c r="M25" s="577"/>
      <c r="N25" s="141"/>
      <c r="O25" s="591"/>
      <c r="P25" s="978"/>
      <c r="Q25" s="979"/>
      <c r="R25" s="572"/>
    </row>
    <row r="26" spans="1:19" ht="20.25" customHeight="1" x14ac:dyDescent="0.25">
      <c r="A26" s="571"/>
      <c r="B26" s="143"/>
      <c r="C26" s="978"/>
      <c r="D26" s="979"/>
      <c r="E26" s="294"/>
      <c r="F26" s="594"/>
      <c r="G26" s="143"/>
      <c r="H26" s="143"/>
      <c r="I26" s="143"/>
      <c r="J26" s="254"/>
      <c r="K26" s="562"/>
      <c r="L26" s="312"/>
      <c r="M26" s="577"/>
      <c r="N26" s="141"/>
      <c r="O26" s="591"/>
      <c r="P26" s="978"/>
      <c r="Q26" s="979"/>
      <c r="R26" s="572"/>
    </row>
    <row r="27" spans="1:19" ht="20.25" customHeight="1" x14ac:dyDescent="0.25">
      <c r="A27" s="571"/>
      <c r="B27" s="143"/>
      <c r="C27" s="978"/>
      <c r="D27" s="979"/>
      <c r="E27" s="294"/>
      <c r="F27" s="594"/>
      <c r="G27" s="143"/>
      <c r="H27" s="143"/>
      <c r="I27" s="143"/>
      <c r="J27" s="254"/>
      <c r="K27" s="562"/>
      <c r="L27" s="312"/>
      <c r="M27" s="577"/>
      <c r="N27" s="141"/>
      <c r="O27" s="591"/>
      <c r="P27" s="978"/>
      <c r="Q27" s="979"/>
      <c r="R27" s="572"/>
    </row>
    <row r="28" spans="1:19" ht="20.25" customHeight="1" x14ac:dyDescent="0.25">
      <c r="A28" s="571"/>
      <c r="B28" s="143"/>
      <c r="C28" s="978"/>
      <c r="D28" s="979"/>
      <c r="E28" s="294"/>
      <c r="F28" s="594"/>
      <c r="G28" s="143"/>
      <c r="H28" s="143"/>
      <c r="I28" s="143"/>
      <c r="J28" s="254"/>
      <c r="K28" s="562"/>
      <c r="L28" s="312"/>
      <c r="M28" s="577"/>
      <c r="N28" s="141"/>
      <c r="O28" s="591"/>
      <c r="P28" s="978"/>
      <c r="Q28" s="979"/>
      <c r="R28" s="572"/>
    </row>
    <row r="29" spans="1:19" ht="20.25" customHeight="1" x14ac:dyDescent="0.25">
      <c r="A29" s="571"/>
      <c r="B29" s="143"/>
      <c r="C29" s="978"/>
      <c r="D29" s="979"/>
      <c r="E29" s="294"/>
      <c r="F29" s="594"/>
      <c r="G29" s="143"/>
      <c r="H29" s="143"/>
      <c r="I29" s="143"/>
      <c r="J29" s="254"/>
      <c r="K29" s="562"/>
      <c r="L29" s="312"/>
      <c r="M29" s="577"/>
      <c r="N29" s="141"/>
      <c r="O29" s="591"/>
      <c r="P29" s="978"/>
      <c r="Q29" s="979"/>
      <c r="R29" s="572"/>
    </row>
    <row r="30" spans="1:19" ht="20.25" customHeight="1" x14ac:dyDescent="0.25">
      <c r="A30" s="571"/>
      <c r="B30" s="143"/>
      <c r="C30" s="978"/>
      <c r="D30" s="979"/>
      <c r="E30" s="294"/>
      <c r="F30" s="594"/>
      <c r="G30" s="143"/>
      <c r="H30" s="143"/>
      <c r="I30" s="143"/>
      <c r="J30" s="254"/>
      <c r="K30" s="562"/>
      <c r="L30" s="312"/>
      <c r="M30" s="577"/>
      <c r="N30" s="141"/>
      <c r="O30" s="591"/>
      <c r="P30" s="978"/>
      <c r="Q30" s="979"/>
      <c r="R30" s="572"/>
    </row>
    <row r="31" spans="1:19" ht="20.25" customHeight="1" x14ac:dyDescent="0.25">
      <c r="A31" s="571"/>
      <c r="B31" s="143"/>
      <c r="C31" s="978"/>
      <c r="D31" s="979"/>
      <c r="E31" s="294"/>
      <c r="F31" s="594"/>
      <c r="G31" s="143"/>
      <c r="H31" s="143"/>
      <c r="I31" s="143"/>
      <c r="J31" s="254"/>
      <c r="K31" s="562"/>
      <c r="L31" s="312"/>
      <c r="M31" s="577"/>
      <c r="N31" s="141"/>
      <c r="O31" s="591"/>
      <c r="P31" s="978"/>
      <c r="Q31" s="979"/>
      <c r="R31" s="572"/>
    </row>
    <row r="32" spans="1:19" ht="20.25" customHeight="1" x14ac:dyDescent="0.25">
      <c r="A32" s="571"/>
      <c r="B32" s="143"/>
      <c r="C32" s="978"/>
      <c r="D32" s="979"/>
      <c r="E32" s="294"/>
      <c r="F32" s="594"/>
      <c r="G32" s="143"/>
      <c r="H32" s="143"/>
      <c r="I32" s="143"/>
      <c r="J32" s="254"/>
      <c r="K32" s="562"/>
      <c r="L32" s="312"/>
      <c r="M32" s="577"/>
      <c r="N32" s="141"/>
      <c r="O32" s="591"/>
      <c r="P32" s="986"/>
      <c r="Q32" s="986"/>
      <c r="R32" s="572"/>
    </row>
    <row r="33" spans="1:18" ht="20.25" customHeight="1" x14ac:dyDescent="0.25">
      <c r="A33" s="571"/>
      <c r="B33" s="143"/>
      <c r="C33" s="978"/>
      <c r="D33" s="979"/>
      <c r="E33" s="294"/>
      <c r="F33" s="594"/>
      <c r="G33" s="143"/>
      <c r="H33" s="143"/>
      <c r="I33" s="143"/>
      <c r="J33" s="254"/>
      <c r="K33" s="562"/>
      <c r="L33" s="312"/>
      <c r="M33" s="577"/>
      <c r="N33" s="141"/>
      <c r="O33" s="591"/>
      <c r="P33" s="986"/>
      <c r="Q33" s="986"/>
      <c r="R33" s="572"/>
    </row>
    <row r="34" spans="1:18" ht="20.25" customHeight="1" x14ac:dyDescent="0.25">
      <c r="A34" s="571"/>
      <c r="B34" s="143"/>
      <c r="C34" s="978"/>
      <c r="D34" s="979"/>
      <c r="E34" s="294"/>
      <c r="F34" s="594"/>
      <c r="G34" s="143"/>
      <c r="H34" s="143"/>
      <c r="I34" s="143"/>
      <c r="J34" s="254"/>
      <c r="K34" s="562"/>
      <c r="L34" s="312"/>
      <c r="M34" s="577"/>
      <c r="N34" s="141"/>
      <c r="O34" s="591"/>
      <c r="P34" s="986"/>
      <c r="Q34" s="986"/>
      <c r="R34" s="572"/>
    </row>
    <row r="35" spans="1:18" ht="20.25" customHeight="1" x14ac:dyDescent="0.25">
      <c r="A35" s="571"/>
      <c r="B35" s="143"/>
      <c r="C35" s="978"/>
      <c r="D35" s="979"/>
      <c r="E35" s="294"/>
      <c r="F35" s="594"/>
      <c r="G35" s="143"/>
      <c r="H35" s="143"/>
      <c r="I35" s="143"/>
      <c r="J35" s="254"/>
      <c r="K35" s="562"/>
      <c r="L35" s="312"/>
      <c r="M35" s="577"/>
      <c r="N35" s="141"/>
      <c r="O35" s="591"/>
      <c r="P35" s="986"/>
      <c r="Q35" s="986"/>
      <c r="R35" s="572"/>
    </row>
    <row r="36" spans="1:18" ht="20.25" customHeight="1" x14ac:dyDescent="0.25">
      <c r="A36" s="571"/>
      <c r="B36" s="143"/>
      <c r="C36" s="978"/>
      <c r="D36" s="979"/>
      <c r="E36" s="294"/>
      <c r="F36" s="594"/>
      <c r="G36" s="143"/>
      <c r="H36" s="143"/>
      <c r="I36" s="143"/>
      <c r="J36" s="254"/>
      <c r="K36" s="562"/>
      <c r="L36" s="312"/>
      <c r="M36" s="577"/>
      <c r="N36" s="141"/>
      <c r="O36" s="591"/>
      <c r="P36" s="986"/>
      <c r="Q36" s="986"/>
      <c r="R36" s="572"/>
    </row>
    <row r="37" spans="1:18" ht="20.25" customHeight="1" x14ac:dyDescent="0.25">
      <c r="A37" s="571"/>
      <c r="B37" s="143"/>
      <c r="C37" s="978"/>
      <c r="D37" s="979"/>
      <c r="E37" s="294"/>
      <c r="F37" s="594"/>
      <c r="G37" s="143"/>
      <c r="H37" s="143"/>
      <c r="I37" s="143"/>
      <c r="J37" s="254"/>
      <c r="K37" s="562"/>
      <c r="L37" s="312"/>
      <c r="M37" s="577"/>
      <c r="N37" s="141"/>
      <c r="O37" s="591"/>
      <c r="P37" s="986"/>
      <c r="Q37" s="986"/>
      <c r="R37" s="572"/>
    </row>
    <row r="38" spans="1:18" ht="20.25" customHeight="1" x14ac:dyDescent="0.25">
      <c r="A38" s="571"/>
      <c r="B38" s="143"/>
      <c r="C38" s="978"/>
      <c r="D38" s="979"/>
      <c r="E38" s="294"/>
      <c r="F38" s="594"/>
      <c r="G38" s="143"/>
      <c r="H38" s="143"/>
      <c r="I38" s="143"/>
      <c r="J38" s="254"/>
      <c r="K38" s="562"/>
      <c r="L38" s="312"/>
      <c r="M38" s="577"/>
      <c r="N38" s="141"/>
      <c r="O38" s="591"/>
      <c r="P38" s="986"/>
      <c r="Q38" s="986"/>
      <c r="R38" s="572"/>
    </row>
    <row r="39" spans="1:18" ht="20.25" customHeight="1" x14ac:dyDescent="0.25">
      <c r="A39" s="571"/>
      <c r="B39" s="143"/>
      <c r="C39" s="978"/>
      <c r="D39" s="979"/>
      <c r="E39" s="294"/>
      <c r="F39" s="594"/>
      <c r="G39" s="143"/>
      <c r="H39" s="143"/>
      <c r="I39" s="143"/>
      <c r="J39" s="254"/>
      <c r="K39" s="562"/>
      <c r="L39" s="312"/>
      <c r="M39" s="577"/>
      <c r="N39" s="141"/>
      <c r="O39" s="591"/>
      <c r="P39" s="986"/>
      <c r="Q39" s="986"/>
      <c r="R39" s="572"/>
    </row>
    <row r="40" spans="1:18" ht="20.25" customHeight="1" x14ac:dyDescent="0.25">
      <c r="A40" s="571"/>
      <c r="B40" s="143"/>
      <c r="C40" s="978"/>
      <c r="D40" s="979"/>
      <c r="E40" s="294"/>
      <c r="F40" s="594"/>
      <c r="G40" s="143"/>
      <c r="H40" s="143"/>
      <c r="I40" s="143"/>
      <c r="J40" s="254"/>
      <c r="K40" s="562"/>
      <c r="L40" s="312"/>
      <c r="M40" s="577"/>
      <c r="N40" s="141"/>
      <c r="O40" s="591"/>
      <c r="P40" s="986"/>
      <c r="Q40" s="986"/>
      <c r="R40" s="572"/>
    </row>
    <row r="41" spans="1:18" ht="20.25" customHeight="1" x14ac:dyDescent="0.25">
      <c r="A41" s="571"/>
      <c r="B41" s="143"/>
      <c r="C41" s="978"/>
      <c r="D41" s="979"/>
      <c r="E41" s="294"/>
      <c r="F41" s="594"/>
      <c r="G41" s="143"/>
      <c r="H41" s="143"/>
      <c r="I41" s="143"/>
      <c r="J41" s="254"/>
      <c r="K41" s="562"/>
      <c r="L41" s="312"/>
      <c r="M41" s="577"/>
      <c r="N41" s="141"/>
      <c r="O41" s="591"/>
      <c r="P41" s="986"/>
      <c r="Q41" s="986"/>
      <c r="R41" s="572"/>
    </row>
    <row r="42" spans="1:18" ht="20.25" customHeight="1" x14ac:dyDescent="0.25">
      <c r="A42" s="571"/>
      <c r="B42" s="143"/>
      <c r="C42" s="978"/>
      <c r="D42" s="979"/>
      <c r="E42" s="294"/>
      <c r="F42" s="594"/>
      <c r="G42" s="143"/>
      <c r="H42" s="143"/>
      <c r="I42" s="143"/>
      <c r="J42" s="254"/>
      <c r="K42" s="562"/>
      <c r="L42" s="312"/>
      <c r="M42" s="577"/>
      <c r="N42" s="141"/>
      <c r="O42" s="591"/>
      <c r="P42" s="986"/>
      <c r="Q42" s="986"/>
      <c r="R42" s="572"/>
    </row>
    <row r="43" spans="1:18" ht="20.25" customHeight="1" x14ac:dyDescent="0.25">
      <c r="A43" s="571"/>
      <c r="B43" s="143"/>
      <c r="C43" s="978"/>
      <c r="D43" s="979"/>
      <c r="E43" s="294"/>
      <c r="F43" s="594"/>
      <c r="G43" s="143"/>
      <c r="H43" s="143"/>
      <c r="I43" s="143"/>
      <c r="J43" s="254"/>
      <c r="K43" s="562"/>
      <c r="L43" s="312"/>
      <c r="M43" s="577"/>
      <c r="N43" s="141"/>
      <c r="O43" s="591"/>
      <c r="P43" s="986"/>
      <c r="Q43" s="986"/>
      <c r="R43" s="572"/>
    </row>
    <row r="44" spans="1:18" ht="20.25" customHeight="1" x14ac:dyDescent="0.25">
      <c r="A44" s="571"/>
      <c r="B44" s="143"/>
      <c r="C44" s="978"/>
      <c r="D44" s="979"/>
      <c r="E44" s="294"/>
      <c r="F44" s="594"/>
      <c r="G44" s="143"/>
      <c r="H44" s="143"/>
      <c r="I44" s="143"/>
      <c r="J44" s="254"/>
      <c r="K44" s="562"/>
      <c r="L44" s="312"/>
      <c r="M44" s="577"/>
      <c r="N44" s="141"/>
      <c r="O44" s="591"/>
      <c r="P44" s="986"/>
      <c r="Q44" s="986"/>
      <c r="R44" s="572"/>
    </row>
    <row r="45" spans="1:18" ht="20.25" customHeight="1" x14ac:dyDescent="0.25">
      <c r="A45" s="571"/>
      <c r="B45" s="143"/>
      <c r="C45" s="978"/>
      <c r="D45" s="979"/>
      <c r="E45" s="294"/>
      <c r="F45" s="594"/>
      <c r="G45" s="143"/>
      <c r="H45" s="143"/>
      <c r="I45" s="143"/>
      <c r="J45" s="254"/>
      <c r="K45" s="562"/>
      <c r="L45" s="312"/>
      <c r="M45" s="577"/>
      <c r="N45" s="141"/>
      <c r="O45" s="591"/>
      <c r="P45" s="986"/>
      <c r="Q45" s="986"/>
      <c r="R45" s="572"/>
    </row>
    <row r="46" spans="1:18" ht="20.25" customHeight="1" x14ac:dyDescent="0.25">
      <c r="A46" s="571"/>
      <c r="B46" s="143"/>
      <c r="C46" s="978"/>
      <c r="D46" s="979"/>
      <c r="E46" s="294"/>
      <c r="F46" s="594"/>
      <c r="G46" s="143"/>
      <c r="H46" s="143"/>
      <c r="I46" s="143"/>
      <c r="J46" s="254"/>
      <c r="K46" s="562"/>
      <c r="L46" s="312"/>
      <c r="M46" s="577"/>
      <c r="N46" s="141"/>
      <c r="O46" s="591"/>
      <c r="P46" s="986"/>
      <c r="Q46" s="986"/>
      <c r="R46" s="572"/>
    </row>
    <row r="47" spans="1:18" ht="20.25" customHeight="1" x14ac:dyDescent="0.25">
      <c r="A47" s="571"/>
      <c r="B47" s="143"/>
      <c r="C47" s="978"/>
      <c r="D47" s="979"/>
      <c r="E47" s="294"/>
      <c r="F47" s="594"/>
      <c r="G47" s="143"/>
      <c r="H47" s="143"/>
      <c r="I47" s="143"/>
      <c r="J47" s="254"/>
      <c r="K47" s="562"/>
      <c r="L47" s="312"/>
      <c r="M47" s="577"/>
      <c r="N47" s="141"/>
      <c r="O47" s="591"/>
      <c r="P47" s="986"/>
      <c r="Q47" s="986"/>
      <c r="R47" s="572"/>
    </row>
    <row r="48" spans="1:18" ht="20.25" customHeight="1" x14ac:dyDescent="0.25">
      <c r="A48" s="571"/>
      <c r="B48" s="143"/>
      <c r="C48" s="978"/>
      <c r="D48" s="979"/>
      <c r="E48" s="294"/>
      <c r="F48" s="594"/>
      <c r="G48" s="143"/>
      <c r="H48" s="143"/>
      <c r="I48" s="143"/>
      <c r="J48" s="254"/>
      <c r="K48" s="562"/>
      <c r="L48" s="312"/>
      <c r="M48" s="577"/>
      <c r="N48" s="141"/>
      <c r="O48" s="591"/>
      <c r="P48" s="986"/>
      <c r="Q48" s="986"/>
      <c r="R48" s="572"/>
    </row>
    <row r="49" spans="1:18" ht="20.25" customHeight="1" x14ac:dyDescent="0.25">
      <c r="A49" s="571"/>
      <c r="B49" s="143"/>
      <c r="C49" s="978"/>
      <c r="D49" s="979"/>
      <c r="E49" s="294"/>
      <c r="F49" s="594"/>
      <c r="G49" s="143"/>
      <c r="H49" s="143"/>
      <c r="I49" s="143"/>
      <c r="J49" s="254"/>
      <c r="K49" s="562"/>
      <c r="L49" s="312"/>
      <c r="M49" s="577"/>
      <c r="N49" s="141"/>
      <c r="O49" s="591"/>
      <c r="P49" s="986"/>
      <c r="Q49" s="986"/>
      <c r="R49" s="572"/>
    </row>
    <row r="50" spans="1:18" ht="20.25" customHeight="1" x14ac:dyDescent="0.25">
      <c r="A50" s="571"/>
      <c r="B50" s="143"/>
      <c r="C50" s="978"/>
      <c r="D50" s="979"/>
      <c r="E50" s="294"/>
      <c r="F50" s="594"/>
      <c r="G50" s="143"/>
      <c r="H50" s="143"/>
      <c r="I50" s="143"/>
      <c r="J50" s="254"/>
      <c r="K50" s="562"/>
      <c r="L50" s="312"/>
      <c r="M50" s="577"/>
      <c r="N50" s="141"/>
      <c r="O50" s="591"/>
      <c r="P50" s="986"/>
      <c r="Q50" s="986"/>
      <c r="R50" s="572"/>
    </row>
    <row r="51" spans="1:18" ht="20.25" customHeight="1" x14ac:dyDescent="0.25">
      <c r="A51" s="571"/>
      <c r="B51" s="143"/>
      <c r="C51" s="978"/>
      <c r="D51" s="979"/>
      <c r="E51" s="294"/>
      <c r="F51" s="594"/>
      <c r="G51" s="143"/>
      <c r="H51" s="143"/>
      <c r="I51" s="143"/>
      <c r="J51" s="254"/>
      <c r="K51" s="562"/>
      <c r="L51" s="312"/>
      <c r="M51" s="577"/>
      <c r="N51" s="141"/>
      <c r="O51" s="591"/>
      <c r="P51" s="986"/>
      <c r="Q51" s="986"/>
      <c r="R51" s="572"/>
    </row>
    <row r="52" spans="1:18" ht="20.25" customHeight="1" x14ac:dyDescent="0.25">
      <c r="A52" s="571"/>
      <c r="B52" s="143"/>
      <c r="C52" s="978"/>
      <c r="D52" s="979"/>
      <c r="E52" s="294"/>
      <c r="F52" s="594"/>
      <c r="G52" s="143"/>
      <c r="H52" s="143"/>
      <c r="I52" s="143"/>
      <c r="J52" s="254"/>
      <c r="K52" s="562"/>
      <c r="L52" s="312"/>
      <c r="M52" s="577"/>
      <c r="N52" s="141"/>
      <c r="O52" s="591"/>
      <c r="P52" s="986"/>
      <c r="Q52" s="986"/>
      <c r="R52" s="572"/>
    </row>
    <row r="53" spans="1:18" ht="20.25" customHeight="1" x14ac:dyDescent="0.25">
      <c r="A53" s="571"/>
      <c r="B53" s="143"/>
      <c r="C53" s="978"/>
      <c r="D53" s="979"/>
      <c r="E53" s="294"/>
      <c r="F53" s="594"/>
      <c r="G53" s="143"/>
      <c r="H53" s="143"/>
      <c r="I53" s="143"/>
      <c r="J53" s="254"/>
      <c r="K53" s="562"/>
      <c r="L53" s="312"/>
      <c r="M53" s="577"/>
      <c r="N53" s="141"/>
      <c r="O53" s="591"/>
      <c r="P53" s="986"/>
      <c r="Q53" s="986"/>
      <c r="R53" s="572"/>
    </row>
    <row r="54" spans="1:18" ht="20.25" customHeight="1" x14ac:dyDescent="0.25">
      <c r="A54" s="571"/>
      <c r="B54" s="143"/>
      <c r="C54" s="978"/>
      <c r="D54" s="979"/>
      <c r="E54" s="294"/>
      <c r="F54" s="594"/>
      <c r="G54" s="143"/>
      <c r="H54" s="143"/>
      <c r="I54" s="143"/>
      <c r="J54" s="254"/>
      <c r="K54" s="562"/>
      <c r="L54" s="312"/>
      <c r="M54" s="577"/>
      <c r="N54" s="141"/>
      <c r="O54" s="591"/>
      <c r="P54" s="986"/>
      <c r="Q54" s="986"/>
      <c r="R54" s="572"/>
    </row>
    <row r="55" spans="1:18" ht="20.25" customHeight="1" x14ac:dyDescent="0.25">
      <c r="A55" s="571"/>
      <c r="B55" s="143"/>
      <c r="C55" s="978"/>
      <c r="D55" s="979"/>
      <c r="E55" s="294"/>
      <c r="F55" s="594"/>
      <c r="G55" s="143"/>
      <c r="H55" s="143"/>
      <c r="I55" s="143"/>
      <c r="J55" s="254"/>
      <c r="K55" s="562"/>
      <c r="L55" s="312"/>
      <c r="M55" s="577"/>
      <c r="N55" s="141"/>
      <c r="O55" s="591"/>
      <c r="P55" s="986"/>
      <c r="Q55" s="986"/>
      <c r="R55" s="572"/>
    </row>
    <row r="56" spans="1:18" ht="20.25" customHeight="1" x14ac:dyDescent="0.25">
      <c r="A56" s="571"/>
      <c r="B56" s="143"/>
      <c r="C56" s="978"/>
      <c r="D56" s="979"/>
      <c r="E56" s="294"/>
      <c r="F56" s="594"/>
      <c r="G56" s="143"/>
      <c r="H56" s="143"/>
      <c r="I56" s="143"/>
      <c r="J56" s="254"/>
      <c r="K56" s="562"/>
      <c r="L56" s="312"/>
      <c r="M56" s="577"/>
      <c r="N56" s="141"/>
      <c r="O56" s="591"/>
      <c r="P56" s="986"/>
      <c r="Q56" s="986"/>
      <c r="R56" s="572"/>
    </row>
    <row r="57" spans="1:18" ht="20.25" customHeight="1" x14ac:dyDescent="0.25">
      <c r="A57" s="571"/>
      <c r="B57" s="143"/>
      <c r="C57" s="978"/>
      <c r="D57" s="979"/>
      <c r="E57" s="294"/>
      <c r="F57" s="594"/>
      <c r="G57" s="143"/>
      <c r="H57" s="143"/>
      <c r="I57" s="143"/>
      <c r="J57" s="254"/>
      <c r="K57" s="562"/>
      <c r="L57" s="312"/>
      <c r="M57" s="577"/>
      <c r="N57" s="141"/>
      <c r="O57" s="591"/>
      <c r="P57" s="986"/>
      <c r="Q57" s="986"/>
      <c r="R57" s="572"/>
    </row>
    <row r="58" spans="1:18" ht="20.25" customHeight="1" x14ac:dyDescent="0.25">
      <c r="A58" s="571"/>
      <c r="B58" s="143"/>
      <c r="C58" s="978"/>
      <c r="D58" s="979"/>
      <c r="E58" s="294"/>
      <c r="F58" s="594"/>
      <c r="G58" s="143"/>
      <c r="H58" s="143"/>
      <c r="I58" s="143"/>
      <c r="J58" s="254"/>
      <c r="K58" s="562"/>
      <c r="L58" s="312"/>
      <c r="M58" s="577"/>
      <c r="N58" s="141"/>
      <c r="O58" s="591"/>
      <c r="P58" s="986"/>
      <c r="Q58" s="986"/>
      <c r="R58" s="572"/>
    </row>
    <row r="59" spans="1:18" ht="20.25" customHeight="1" x14ac:dyDescent="0.25">
      <c r="A59" s="571"/>
      <c r="B59" s="143"/>
      <c r="C59" s="978"/>
      <c r="D59" s="979"/>
      <c r="E59" s="294"/>
      <c r="F59" s="594"/>
      <c r="G59" s="143"/>
      <c r="H59" s="143"/>
      <c r="I59" s="143"/>
      <c r="J59" s="254"/>
      <c r="K59" s="562"/>
      <c r="L59" s="312"/>
      <c r="M59" s="577"/>
      <c r="N59" s="141"/>
      <c r="O59" s="591"/>
      <c r="P59" s="986"/>
      <c r="Q59" s="986"/>
      <c r="R59" s="572"/>
    </row>
    <row r="60" spans="1:18" ht="20.25" customHeight="1" x14ac:dyDescent="0.25">
      <c r="A60" s="571"/>
      <c r="B60" s="143"/>
      <c r="C60" s="978"/>
      <c r="D60" s="979"/>
      <c r="E60" s="294"/>
      <c r="F60" s="594"/>
      <c r="G60" s="143"/>
      <c r="H60" s="143"/>
      <c r="I60" s="143"/>
      <c r="J60" s="254"/>
      <c r="K60" s="562"/>
      <c r="L60" s="312"/>
      <c r="M60" s="577"/>
      <c r="N60" s="141"/>
      <c r="O60" s="591"/>
      <c r="P60" s="986"/>
      <c r="Q60" s="986"/>
      <c r="R60" s="572"/>
    </row>
    <row r="61" spans="1:18" ht="20.25" customHeight="1" x14ac:dyDescent="0.25">
      <c r="A61" s="571"/>
      <c r="B61" s="143"/>
      <c r="C61" s="978"/>
      <c r="D61" s="979"/>
      <c r="E61" s="294"/>
      <c r="F61" s="594"/>
      <c r="G61" s="143"/>
      <c r="H61" s="143"/>
      <c r="I61" s="143"/>
      <c r="J61" s="254"/>
      <c r="K61" s="562"/>
      <c r="L61" s="312"/>
      <c r="M61" s="577"/>
      <c r="N61" s="141"/>
      <c r="O61" s="591"/>
      <c r="P61" s="986"/>
      <c r="Q61" s="986"/>
      <c r="R61" s="572"/>
    </row>
    <row r="62" spans="1:18" ht="20.25" customHeight="1" x14ac:dyDescent="0.25">
      <c r="A62" s="571"/>
      <c r="B62" s="143"/>
      <c r="C62" s="978"/>
      <c r="D62" s="979"/>
      <c r="E62" s="294"/>
      <c r="F62" s="594"/>
      <c r="G62" s="143"/>
      <c r="H62" s="143"/>
      <c r="I62" s="143"/>
      <c r="J62" s="254"/>
      <c r="K62" s="562"/>
      <c r="L62" s="312"/>
      <c r="M62" s="577"/>
      <c r="N62" s="141"/>
      <c r="O62" s="591"/>
      <c r="P62" s="986"/>
      <c r="Q62" s="986"/>
      <c r="R62" s="572"/>
    </row>
    <row r="63" spans="1:18" ht="20.25" customHeight="1" x14ac:dyDescent="0.25">
      <c r="A63" s="571"/>
      <c r="B63" s="143"/>
      <c r="C63" s="978"/>
      <c r="D63" s="979"/>
      <c r="E63" s="294"/>
      <c r="F63" s="594"/>
      <c r="G63" s="143"/>
      <c r="H63" s="143"/>
      <c r="I63" s="143"/>
      <c r="J63" s="254"/>
      <c r="K63" s="562"/>
      <c r="L63" s="312"/>
      <c r="M63" s="577"/>
      <c r="N63" s="141"/>
      <c r="O63" s="591"/>
      <c r="P63" s="986"/>
      <c r="Q63" s="986"/>
      <c r="R63" s="572"/>
    </row>
    <row r="64" spans="1:18" ht="20.25" customHeight="1" x14ac:dyDescent="0.25">
      <c r="A64" s="571"/>
      <c r="B64" s="143"/>
      <c r="C64" s="978"/>
      <c r="D64" s="979"/>
      <c r="E64" s="294"/>
      <c r="F64" s="594"/>
      <c r="G64" s="143"/>
      <c r="H64" s="143"/>
      <c r="I64" s="143"/>
      <c r="J64" s="254"/>
      <c r="K64" s="562"/>
      <c r="L64" s="312"/>
      <c r="M64" s="577"/>
      <c r="N64" s="141"/>
      <c r="O64" s="591"/>
      <c r="P64" s="986"/>
      <c r="Q64" s="986"/>
      <c r="R64" s="572"/>
    </row>
    <row r="65" spans="1:18" ht="20.25" customHeight="1" x14ac:dyDescent="0.25">
      <c r="A65" s="571"/>
      <c r="B65" s="143"/>
      <c r="C65" s="978"/>
      <c r="D65" s="979"/>
      <c r="E65" s="294"/>
      <c r="F65" s="594"/>
      <c r="G65" s="143"/>
      <c r="H65" s="143"/>
      <c r="I65" s="143"/>
      <c r="J65" s="254"/>
      <c r="K65" s="562"/>
      <c r="L65" s="312"/>
      <c r="M65" s="577"/>
      <c r="N65" s="141"/>
      <c r="O65" s="591"/>
      <c r="P65" s="986"/>
      <c r="Q65" s="986"/>
      <c r="R65" s="572"/>
    </row>
    <row r="66" spans="1:18" ht="20.25" customHeight="1" x14ac:dyDescent="0.25">
      <c r="A66" s="571"/>
      <c r="B66" s="143"/>
      <c r="C66" s="978"/>
      <c r="D66" s="979"/>
      <c r="E66" s="294"/>
      <c r="F66" s="594"/>
      <c r="G66" s="143"/>
      <c r="H66" s="143"/>
      <c r="I66" s="143"/>
      <c r="J66" s="254"/>
      <c r="K66" s="562"/>
      <c r="L66" s="312"/>
      <c r="M66" s="577"/>
      <c r="N66" s="141"/>
      <c r="O66" s="591"/>
      <c r="P66" s="986"/>
      <c r="Q66" s="986"/>
      <c r="R66" s="572"/>
    </row>
    <row r="67" spans="1:18" ht="20.25" customHeight="1" x14ac:dyDescent="0.25">
      <c r="A67" s="571"/>
      <c r="B67" s="143"/>
      <c r="C67" s="978"/>
      <c r="D67" s="979"/>
      <c r="E67" s="294"/>
      <c r="F67" s="594"/>
      <c r="G67" s="143"/>
      <c r="H67" s="143"/>
      <c r="I67" s="143"/>
      <c r="J67" s="254"/>
      <c r="K67" s="562"/>
      <c r="L67" s="312"/>
      <c r="M67" s="577"/>
      <c r="N67" s="141"/>
      <c r="O67" s="591"/>
      <c r="P67" s="986"/>
      <c r="Q67" s="986"/>
      <c r="R67" s="572"/>
    </row>
    <row r="68" spans="1:18" ht="20.25" customHeight="1" x14ac:dyDescent="0.25">
      <c r="A68" s="571"/>
      <c r="B68" s="143"/>
      <c r="C68" s="978"/>
      <c r="D68" s="979"/>
      <c r="E68" s="294"/>
      <c r="F68" s="594"/>
      <c r="G68" s="143"/>
      <c r="H68" s="143"/>
      <c r="I68" s="143"/>
      <c r="J68" s="254"/>
      <c r="K68" s="562"/>
      <c r="L68" s="312"/>
      <c r="M68" s="577"/>
      <c r="N68" s="141"/>
      <c r="O68" s="591"/>
      <c r="P68" s="986"/>
      <c r="Q68" s="986"/>
      <c r="R68" s="572"/>
    </row>
    <row r="69" spans="1:18" ht="20.25" customHeight="1" x14ac:dyDescent="0.25">
      <c r="A69" s="571"/>
      <c r="B69" s="143"/>
      <c r="C69" s="978"/>
      <c r="D69" s="979"/>
      <c r="E69" s="294"/>
      <c r="F69" s="594"/>
      <c r="G69" s="143"/>
      <c r="H69" s="143"/>
      <c r="I69" s="143"/>
      <c r="J69" s="254"/>
      <c r="K69" s="562"/>
      <c r="L69" s="312"/>
      <c r="M69" s="577"/>
      <c r="N69" s="141"/>
      <c r="O69" s="591"/>
      <c r="P69" s="986"/>
      <c r="Q69" s="986"/>
      <c r="R69" s="572"/>
    </row>
    <row r="70" spans="1:18" ht="20.25" customHeight="1" x14ac:dyDescent="0.25">
      <c r="A70" s="571"/>
      <c r="B70" s="143"/>
      <c r="C70" s="978"/>
      <c r="D70" s="979"/>
      <c r="E70" s="294"/>
      <c r="F70" s="594"/>
      <c r="G70" s="143"/>
      <c r="H70" s="143"/>
      <c r="I70" s="143"/>
      <c r="J70" s="254"/>
      <c r="K70" s="562"/>
      <c r="L70" s="312"/>
      <c r="M70" s="577"/>
      <c r="N70" s="141"/>
      <c r="O70" s="591"/>
      <c r="P70" s="986"/>
      <c r="Q70" s="986"/>
      <c r="R70" s="572"/>
    </row>
    <row r="71" spans="1:18" ht="20.25" customHeight="1" x14ac:dyDescent="0.25">
      <c r="A71" s="571"/>
      <c r="B71" s="143"/>
      <c r="C71" s="978"/>
      <c r="D71" s="979"/>
      <c r="E71" s="294"/>
      <c r="F71" s="594"/>
      <c r="G71" s="143"/>
      <c r="H71" s="143"/>
      <c r="I71" s="143"/>
      <c r="J71" s="254"/>
      <c r="K71" s="562"/>
      <c r="L71" s="312"/>
      <c r="M71" s="577"/>
      <c r="N71" s="141"/>
      <c r="O71" s="591"/>
      <c r="P71" s="986"/>
      <c r="Q71" s="986"/>
      <c r="R71" s="572"/>
    </row>
    <row r="72" spans="1:18" ht="20.25" customHeight="1" x14ac:dyDescent="0.25">
      <c r="A72" s="571"/>
      <c r="B72" s="143"/>
      <c r="C72" s="978"/>
      <c r="D72" s="979"/>
      <c r="E72" s="294"/>
      <c r="F72" s="594"/>
      <c r="G72" s="143"/>
      <c r="H72" s="143"/>
      <c r="I72" s="143"/>
      <c r="J72" s="254"/>
      <c r="K72" s="562"/>
      <c r="L72" s="312"/>
      <c r="M72" s="577"/>
      <c r="N72" s="141"/>
      <c r="O72" s="591"/>
      <c r="P72" s="986"/>
      <c r="Q72" s="986"/>
      <c r="R72" s="572"/>
    </row>
    <row r="73" spans="1:18" ht="20.25" customHeight="1" x14ac:dyDescent="0.25">
      <c r="A73" s="571"/>
      <c r="B73" s="143"/>
      <c r="C73" s="978"/>
      <c r="D73" s="979"/>
      <c r="E73" s="294"/>
      <c r="F73" s="594"/>
      <c r="G73" s="143"/>
      <c r="H73" s="143"/>
      <c r="I73" s="143"/>
      <c r="J73" s="254"/>
      <c r="K73" s="562"/>
      <c r="L73" s="312"/>
      <c r="M73" s="577"/>
      <c r="N73" s="141"/>
      <c r="O73" s="591"/>
      <c r="P73" s="986"/>
      <c r="Q73" s="986"/>
      <c r="R73" s="572"/>
    </row>
    <row r="74" spans="1:18" ht="20.25" customHeight="1" x14ac:dyDescent="0.25">
      <c r="A74" s="571"/>
      <c r="B74" s="143"/>
      <c r="C74" s="978"/>
      <c r="D74" s="979"/>
      <c r="E74" s="294"/>
      <c r="F74" s="594"/>
      <c r="G74" s="143"/>
      <c r="H74" s="143"/>
      <c r="I74" s="143"/>
      <c r="J74" s="254"/>
      <c r="K74" s="562"/>
      <c r="L74" s="312"/>
      <c r="M74" s="577"/>
      <c r="N74" s="141"/>
      <c r="O74" s="591"/>
      <c r="P74" s="986"/>
      <c r="Q74" s="986"/>
      <c r="R74" s="572"/>
    </row>
    <row r="75" spans="1:18" ht="20.25" customHeight="1" x14ac:dyDescent="0.25">
      <c r="A75" s="571"/>
      <c r="B75" s="143"/>
      <c r="C75" s="978"/>
      <c r="D75" s="979"/>
      <c r="E75" s="294"/>
      <c r="F75" s="594"/>
      <c r="G75" s="143"/>
      <c r="H75" s="143"/>
      <c r="I75" s="143"/>
      <c r="J75" s="254"/>
      <c r="K75" s="562"/>
      <c r="L75" s="312"/>
      <c r="M75" s="577"/>
      <c r="N75" s="141"/>
      <c r="O75" s="591"/>
      <c r="P75" s="986"/>
      <c r="Q75" s="986"/>
      <c r="R75" s="572"/>
    </row>
    <row r="76" spans="1:18" ht="20.25" customHeight="1" x14ac:dyDescent="0.25">
      <c r="A76" s="571"/>
      <c r="B76" s="143"/>
      <c r="C76" s="978"/>
      <c r="D76" s="979"/>
      <c r="E76" s="294"/>
      <c r="F76" s="594"/>
      <c r="G76" s="143"/>
      <c r="H76" s="143"/>
      <c r="I76" s="143"/>
      <c r="J76" s="254"/>
      <c r="K76" s="562"/>
      <c r="L76" s="312"/>
      <c r="M76" s="577"/>
      <c r="N76" s="141"/>
      <c r="O76" s="591"/>
      <c r="P76" s="986"/>
      <c r="Q76" s="986"/>
      <c r="R76" s="572"/>
    </row>
    <row r="77" spans="1:18" ht="20.25" customHeight="1" x14ac:dyDescent="0.25">
      <c r="A77" s="571"/>
      <c r="B77" s="143"/>
      <c r="C77" s="978"/>
      <c r="D77" s="979"/>
      <c r="E77" s="294"/>
      <c r="F77" s="594"/>
      <c r="G77" s="143"/>
      <c r="H77" s="143"/>
      <c r="I77" s="143"/>
      <c r="J77" s="254"/>
      <c r="K77" s="562"/>
      <c r="L77" s="312"/>
      <c r="M77" s="577"/>
      <c r="N77" s="141"/>
      <c r="O77" s="591"/>
      <c r="P77" s="986"/>
      <c r="Q77" s="986"/>
      <c r="R77" s="572"/>
    </row>
    <row r="78" spans="1:18" ht="20.25" customHeight="1" x14ac:dyDescent="0.25">
      <c r="A78" s="571"/>
      <c r="B78" s="143"/>
      <c r="C78" s="978"/>
      <c r="D78" s="979"/>
      <c r="E78" s="294"/>
      <c r="F78" s="594"/>
      <c r="G78" s="143"/>
      <c r="H78" s="143"/>
      <c r="I78" s="143"/>
      <c r="J78" s="254"/>
      <c r="K78" s="562"/>
      <c r="L78" s="312"/>
      <c r="M78" s="577"/>
      <c r="N78" s="141"/>
      <c r="O78" s="591"/>
      <c r="P78" s="986"/>
      <c r="Q78" s="986"/>
      <c r="R78" s="572"/>
    </row>
    <row r="79" spans="1:18" ht="20.25" customHeight="1" x14ac:dyDescent="0.25">
      <c r="A79" s="571"/>
      <c r="B79" s="143"/>
      <c r="C79" s="978"/>
      <c r="D79" s="979"/>
      <c r="E79" s="294"/>
      <c r="F79" s="594"/>
      <c r="G79" s="143"/>
      <c r="H79" s="143"/>
      <c r="I79" s="143"/>
      <c r="J79" s="254"/>
      <c r="K79" s="562"/>
      <c r="L79" s="312"/>
      <c r="M79" s="577"/>
      <c r="N79" s="141"/>
      <c r="O79" s="591"/>
      <c r="P79" s="986"/>
      <c r="Q79" s="986"/>
      <c r="R79" s="572"/>
    </row>
    <row r="80" spans="1:18" ht="20.25" customHeight="1" x14ac:dyDescent="0.25">
      <c r="A80" s="571"/>
      <c r="B80" s="143"/>
      <c r="C80" s="978"/>
      <c r="D80" s="979"/>
      <c r="E80" s="294"/>
      <c r="F80" s="594"/>
      <c r="G80" s="143"/>
      <c r="H80" s="143"/>
      <c r="I80" s="143"/>
      <c r="J80" s="254"/>
      <c r="K80" s="562"/>
      <c r="L80" s="312"/>
      <c r="M80" s="577"/>
      <c r="N80" s="141"/>
      <c r="O80" s="591"/>
      <c r="P80" s="986"/>
      <c r="Q80" s="986"/>
      <c r="R80" s="572"/>
    </row>
    <row r="81" spans="1:18" ht="20.25" customHeight="1" x14ac:dyDescent="0.25">
      <c r="A81" s="571"/>
      <c r="B81" s="143"/>
      <c r="C81" s="978"/>
      <c r="D81" s="979"/>
      <c r="E81" s="294"/>
      <c r="F81" s="594"/>
      <c r="G81" s="143"/>
      <c r="H81" s="143"/>
      <c r="I81" s="143"/>
      <c r="J81" s="254"/>
      <c r="K81" s="562"/>
      <c r="L81" s="312"/>
      <c r="M81" s="577"/>
      <c r="N81" s="141"/>
      <c r="O81" s="591"/>
      <c r="P81" s="986"/>
      <c r="Q81" s="986"/>
      <c r="R81" s="572"/>
    </row>
    <row r="82" spans="1:18" ht="20.25" customHeight="1" x14ac:dyDescent="0.25">
      <c r="A82" s="571"/>
      <c r="B82" s="143"/>
      <c r="C82" s="978"/>
      <c r="D82" s="979"/>
      <c r="E82" s="294"/>
      <c r="F82" s="594"/>
      <c r="G82" s="143"/>
      <c r="H82" s="143"/>
      <c r="I82" s="143"/>
      <c r="J82" s="254"/>
      <c r="K82" s="562"/>
      <c r="L82" s="312"/>
      <c r="M82" s="577"/>
      <c r="N82" s="141"/>
      <c r="O82" s="591"/>
      <c r="P82" s="986"/>
      <c r="Q82" s="986"/>
      <c r="R82" s="572"/>
    </row>
    <row r="83" spans="1:18" ht="20.25" customHeight="1" x14ac:dyDescent="0.25">
      <c r="A83" s="571"/>
      <c r="B83" s="143"/>
      <c r="C83" s="978"/>
      <c r="D83" s="979"/>
      <c r="E83" s="294"/>
      <c r="F83" s="594"/>
      <c r="G83" s="143"/>
      <c r="H83" s="143"/>
      <c r="I83" s="143"/>
      <c r="J83" s="254"/>
      <c r="K83" s="562"/>
      <c r="L83" s="312"/>
      <c r="M83" s="577"/>
      <c r="N83" s="141"/>
      <c r="O83" s="591"/>
      <c r="P83" s="986"/>
      <c r="Q83" s="986"/>
      <c r="R83" s="572"/>
    </row>
    <row r="84" spans="1:18" ht="20.25" customHeight="1" x14ac:dyDescent="0.25">
      <c r="A84" s="571"/>
      <c r="B84" s="143"/>
      <c r="C84" s="978"/>
      <c r="D84" s="979"/>
      <c r="E84" s="294"/>
      <c r="F84" s="594"/>
      <c r="G84" s="143"/>
      <c r="H84" s="143"/>
      <c r="I84" s="143"/>
      <c r="J84" s="254"/>
      <c r="K84" s="562"/>
      <c r="L84" s="312"/>
      <c r="M84" s="577"/>
      <c r="N84" s="141"/>
      <c r="O84" s="591"/>
      <c r="P84" s="986"/>
      <c r="Q84" s="986"/>
      <c r="R84" s="572"/>
    </row>
    <row r="85" spans="1:18" ht="20.25" customHeight="1" x14ac:dyDescent="0.25">
      <c r="A85" s="571"/>
      <c r="B85" s="143"/>
      <c r="C85" s="978"/>
      <c r="D85" s="979"/>
      <c r="E85" s="294"/>
      <c r="F85" s="594"/>
      <c r="G85" s="143"/>
      <c r="H85" s="143"/>
      <c r="I85" s="143"/>
      <c r="J85" s="254"/>
      <c r="K85" s="562"/>
      <c r="L85" s="312"/>
      <c r="M85" s="577"/>
      <c r="N85" s="141"/>
      <c r="O85" s="591"/>
      <c r="P85" s="986"/>
      <c r="Q85" s="986"/>
      <c r="R85" s="572"/>
    </row>
    <row r="86" spans="1:18" ht="20.25" customHeight="1" x14ac:dyDescent="0.25">
      <c r="A86" s="571"/>
      <c r="B86" s="143"/>
      <c r="C86" s="978"/>
      <c r="D86" s="979"/>
      <c r="E86" s="294"/>
      <c r="F86" s="594"/>
      <c r="G86" s="143"/>
      <c r="H86" s="143"/>
      <c r="I86" s="143"/>
      <c r="J86" s="254"/>
      <c r="K86" s="562"/>
      <c r="L86" s="312"/>
      <c r="M86" s="577"/>
      <c r="N86" s="141"/>
      <c r="O86" s="591"/>
      <c r="P86" s="986"/>
      <c r="Q86" s="986"/>
      <c r="R86" s="572"/>
    </row>
    <row r="87" spans="1:18" ht="20.25" customHeight="1" x14ac:dyDescent="0.25">
      <c r="A87" s="571"/>
      <c r="B87" s="143"/>
      <c r="C87" s="978"/>
      <c r="D87" s="979"/>
      <c r="E87" s="294"/>
      <c r="F87" s="594"/>
      <c r="G87" s="143"/>
      <c r="H87" s="143"/>
      <c r="I87" s="143"/>
      <c r="J87" s="254"/>
      <c r="K87" s="562"/>
      <c r="L87" s="312"/>
      <c r="M87" s="577"/>
      <c r="N87" s="141"/>
      <c r="O87" s="591"/>
      <c r="P87" s="986"/>
      <c r="Q87" s="986"/>
      <c r="R87" s="572"/>
    </row>
    <row r="88" spans="1:18" ht="20.25" customHeight="1" x14ac:dyDescent="0.25">
      <c r="A88" s="571"/>
      <c r="B88" s="143"/>
      <c r="C88" s="978"/>
      <c r="D88" s="979"/>
      <c r="E88" s="294"/>
      <c r="F88" s="594"/>
      <c r="G88" s="143"/>
      <c r="H88" s="143"/>
      <c r="I88" s="143"/>
      <c r="J88" s="254"/>
      <c r="K88" s="562"/>
      <c r="L88" s="312"/>
      <c r="M88" s="577"/>
      <c r="N88" s="141"/>
      <c r="O88" s="591"/>
      <c r="P88" s="986"/>
      <c r="Q88" s="986"/>
      <c r="R88" s="572"/>
    </row>
    <row r="89" spans="1:18" ht="20.25" customHeight="1" x14ac:dyDescent="0.25">
      <c r="A89" s="571"/>
      <c r="B89" s="143"/>
      <c r="C89" s="978"/>
      <c r="D89" s="979"/>
      <c r="E89" s="294"/>
      <c r="F89" s="594"/>
      <c r="G89" s="143"/>
      <c r="H89" s="143"/>
      <c r="I89" s="143"/>
      <c r="J89" s="254"/>
      <c r="K89" s="562"/>
      <c r="L89" s="312"/>
      <c r="M89" s="577"/>
      <c r="N89" s="141"/>
      <c r="O89" s="591"/>
      <c r="P89" s="986"/>
      <c r="Q89" s="986"/>
      <c r="R89" s="572"/>
    </row>
    <row r="90" spans="1:18" ht="20.25" customHeight="1" x14ac:dyDescent="0.25">
      <c r="A90" s="571"/>
      <c r="B90" s="143"/>
      <c r="C90" s="978"/>
      <c r="D90" s="979"/>
      <c r="E90" s="294"/>
      <c r="F90" s="594"/>
      <c r="G90" s="143"/>
      <c r="H90" s="143"/>
      <c r="I90" s="143"/>
      <c r="J90" s="254"/>
      <c r="K90" s="562"/>
      <c r="L90" s="312"/>
      <c r="M90" s="577"/>
      <c r="N90" s="141"/>
      <c r="O90" s="591"/>
      <c r="P90" s="986"/>
      <c r="Q90" s="986"/>
      <c r="R90" s="572"/>
    </row>
    <row r="91" spans="1:18" ht="20.25" customHeight="1" x14ac:dyDescent="0.25">
      <c r="A91" s="571"/>
      <c r="B91" s="143"/>
      <c r="C91" s="978"/>
      <c r="D91" s="979"/>
      <c r="E91" s="294"/>
      <c r="F91" s="594"/>
      <c r="G91" s="143"/>
      <c r="H91" s="143"/>
      <c r="I91" s="143"/>
      <c r="J91" s="254"/>
      <c r="K91" s="562"/>
      <c r="L91" s="312"/>
      <c r="M91" s="577"/>
      <c r="N91" s="141"/>
      <c r="O91" s="591"/>
      <c r="P91" s="986"/>
      <c r="Q91" s="986"/>
      <c r="R91" s="572"/>
    </row>
    <row r="92" spans="1:18" ht="20.25" customHeight="1" x14ac:dyDescent="0.25">
      <c r="A92" s="571"/>
      <c r="B92" s="143"/>
      <c r="C92" s="978"/>
      <c r="D92" s="979"/>
      <c r="E92" s="294"/>
      <c r="F92" s="594"/>
      <c r="G92" s="143"/>
      <c r="H92" s="143"/>
      <c r="I92" s="143"/>
      <c r="J92" s="254"/>
      <c r="K92" s="562"/>
      <c r="L92" s="312"/>
      <c r="M92" s="577"/>
      <c r="N92" s="141"/>
      <c r="O92" s="591"/>
      <c r="P92" s="986"/>
      <c r="Q92" s="986"/>
      <c r="R92" s="572"/>
    </row>
    <row r="93" spans="1:18" ht="20.25" customHeight="1" x14ac:dyDescent="0.25">
      <c r="A93" s="571"/>
      <c r="B93" s="143"/>
      <c r="C93" s="978"/>
      <c r="D93" s="979"/>
      <c r="E93" s="294"/>
      <c r="F93" s="594"/>
      <c r="G93" s="143"/>
      <c r="H93" s="143"/>
      <c r="I93" s="143"/>
      <c r="J93" s="254"/>
      <c r="K93" s="562"/>
      <c r="L93" s="312"/>
      <c r="M93" s="577"/>
      <c r="N93" s="141"/>
      <c r="O93" s="591"/>
      <c r="P93" s="986"/>
      <c r="Q93" s="986"/>
      <c r="R93" s="572"/>
    </row>
    <row r="94" spans="1:18" ht="20.25" customHeight="1" x14ac:dyDescent="0.25">
      <c r="A94" s="571"/>
      <c r="B94" s="143"/>
      <c r="C94" s="978"/>
      <c r="D94" s="979"/>
      <c r="E94" s="294"/>
      <c r="F94" s="594"/>
      <c r="G94" s="143"/>
      <c r="H94" s="143"/>
      <c r="I94" s="143"/>
      <c r="J94" s="254"/>
      <c r="K94" s="562"/>
      <c r="L94" s="312"/>
      <c r="M94" s="577"/>
      <c r="N94" s="141"/>
      <c r="O94" s="591"/>
      <c r="P94" s="986"/>
      <c r="Q94" s="986"/>
      <c r="R94" s="572"/>
    </row>
    <row r="95" spans="1:18" ht="20.25" customHeight="1" x14ac:dyDescent="0.25">
      <c r="A95" s="571"/>
      <c r="B95" s="143"/>
      <c r="C95" s="978"/>
      <c r="D95" s="979"/>
      <c r="E95" s="294"/>
      <c r="F95" s="594"/>
      <c r="G95" s="143"/>
      <c r="H95" s="143"/>
      <c r="I95" s="143"/>
      <c r="J95" s="254"/>
      <c r="K95" s="562"/>
      <c r="L95" s="312"/>
      <c r="M95" s="577"/>
      <c r="N95" s="141"/>
      <c r="O95" s="591"/>
      <c r="P95" s="986"/>
      <c r="Q95" s="986"/>
      <c r="R95" s="572"/>
    </row>
    <row r="96" spans="1:18" ht="20.25" customHeight="1" x14ac:dyDescent="0.25">
      <c r="A96" s="571"/>
      <c r="B96" s="143"/>
      <c r="C96" s="978"/>
      <c r="D96" s="979"/>
      <c r="E96" s="294"/>
      <c r="F96" s="594"/>
      <c r="G96" s="143"/>
      <c r="H96" s="143"/>
      <c r="I96" s="143"/>
      <c r="J96" s="254"/>
      <c r="K96" s="562"/>
      <c r="L96" s="312"/>
      <c r="M96" s="577"/>
      <c r="N96" s="141"/>
      <c r="O96" s="591"/>
      <c r="P96" s="986"/>
      <c r="Q96" s="986"/>
      <c r="R96" s="572"/>
    </row>
    <row r="97" spans="1:18" ht="20.25" customHeight="1" x14ac:dyDescent="0.25">
      <c r="A97" s="571"/>
      <c r="B97" s="143"/>
      <c r="C97" s="978"/>
      <c r="D97" s="979"/>
      <c r="E97" s="294"/>
      <c r="F97" s="594"/>
      <c r="G97" s="143"/>
      <c r="H97" s="143"/>
      <c r="I97" s="143"/>
      <c r="J97" s="254"/>
      <c r="K97" s="562"/>
      <c r="L97" s="312"/>
      <c r="M97" s="577"/>
      <c r="N97" s="141"/>
      <c r="O97" s="591"/>
      <c r="P97" s="986"/>
      <c r="Q97" s="986"/>
      <c r="R97" s="572"/>
    </row>
    <row r="98" spans="1:18" ht="20.25" customHeight="1" x14ac:dyDescent="0.25">
      <c r="A98" s="571"/>
      <c r="B98" s="143"/>
      <c r="C98" s="978"/>
      <c r="D98" s="979"/>
      <c r="E98" s="294"/>
      <c r="F98" s="594"/>
      <c r="G98" s="143"/>
      <c r="H98" s="143"/>
      <c r="I98" s="143"/>
      <c r="J98" s="254"/>
      <c r="K98" s="562"/>
      <c r="L98" s="312"/>
      <c r="M98" s="577"/>
      <c r="N98" s="141"/>
      <c r="O98" s="591"/>
      <c r="P98" s="986"/>
      <c r="Q98" s="986"/>
      <c r="R98" s="572"/>
    </row>
    <row r="99" spans="1:18" ht="20.25" customHeight="1" x14ac:dyDescent="0.25">
      <c r="A99" s="571"/>
      <c r="B99" s="143"/>
      <c r="C99" s="978"/>
      <c r="D99" s="979"/>
      <c r="E99" s="294"/>
      <c r="F99" s="594"/>
      <c r="G99" s="143"/>
      <c r="H99" s="143"/>
      <c r="I99" s="143"/>
      <c r="J99" s="254"/>
      <c r="K99" s="562"/>
      <c r="L99" s="312"/>
      <c r="M99" s="577"/>
      <c r="N99" s="141"/>
      <c r="O99" s="591"/>
      <c r="P99" s="986"/>
      <c r="Q99" s="986"/>
      <c r="R99" s="572"/>
    </row>
    <row r="100" spans="1:18" ht="20.25" customHeight="1" x14ac:dyDescent="0.25">
      <c r="A100" s="571"/>
      <c r="B100" s="143"/>
      <c r="C100" s="978"/>
      <c r="D100" s="979"/>
      <c r="E100" s="294"/>
      <c r="F100" s="594"/>
      <c r="G100" s="143"/>
      <c r="H100" s="143"/>
      <c r="I100" s="143"/>
      <c r="J100" s="254"/>
      <c r="K100" s="562"/>
      <c r="L100" s="312"/>
      <c r="M100" s="577"/>
      <c r="N100" s="141"/>
      <c r="O100" s="591"/>
      <c r="P100" s="986"/>
      <c r="Q100" s="986"/>
      <c r="R100" s="572"/>
    </row>
    <row r="101" spans="1:18" ht="20.25" customHeight="1" x14ac:dyDescent="0.25">
      <c r="A101" s="571"/>
      <c r="B101" s="143"/>
      <c r="C101" s="978"/>
      <c r="D101" s="979"/>
      <c r="E101" s="294"/>
      <c r="F101" s="594"/>
      <c r="G101" s="143"/>
      <c r="H101" s="143"/>
      <c r="I101" s="143"/>
      <c r="J101" s="254"/>
      <c r="K101" s="562"/>
      <c r="L101" s="312"/>
      <c r="M101" s="577"/>
      <c r="N101" s="141"/>
      <c r="O101" s="591"/>
      <c r="P101" s="986"/>
      <c r="Q101" s="986"/>
      <c r="R101" s="572"/>
    </row>
    <row r="102" spans="1:18" ht="20.25" customHeight="1" x14ac:dyDescent="0.25">
      <c r="A102" s="571"/>
      <c r="B102" s="143"/>
      <c r="C102" s="978"/>
      <c r="D102" s="979"/>
      <c r="E102" s="294"/>
      <c r="F102" s="594"/>
      <c r="G102" s="143"/>
      <c r="H102" s="143"/>
      <c r="I102" s="143"/>
      <c r="J102" s="254"/>
      <c r="K102" s="562"/>
      <c r="L102" s="312"/>
      <c r="M102" s="577"/>
      <c r="N102" s="141"/>
      <c r="O102" s="591"/>
      <c r="P102" s="986"/>
      <c r="Q102" s="986"/>
      <c r="R102" s="572"/>
    </row>
    <row r="103" spans="1:18" ht="20.25" customHeight="1" x14ac:dyDescent="0.25">
      <c r="A103" s="571"/>
      <c r="B103" s="143"/>
      <c r="C103" s="978"/>
      <c r="D103" s="979"/>
      <c r="E103" s="294"/>
      <c r="F103" s="594"/>
      <c r="G103" s="143"/>
      <c r="H103" s="143"/>
      <c r="I103" s="143"/>
      <c r="J103" s="254"/>
      <c r="K103" s="562"/>
      <c r="L103" s="312"/>
      <c r="M103" s="577"/>
      <c r="N103" s="141"/>
      <c r="O103" s="591"/>
      <c r="P103" s="986"/>
      <c r="Q103" s="986"/>
      <c r="R103" s="572"/>
    </row>
    <row r="104" spans="1:18" ht="20.25" customHeight="1" x14ac:dyDescent="0.25">
      <c r="A104" s="571"/>
      <c r="B104" s="143"/>
      <c r="C104" s="978"/>
      <c r="D104" s="979"/>
      <c r="E104" s="294"/>
      <c r="F104" s="594"/>
      <c r="G104" s="143"/>
      <c r="H104" s="143"/>
      <c r="I104" s="143"/>
      <c r="J104" s="254"/>
      <c r="K104" s="562"/>
      <c r="L104" s="312"/>
      <c r="M104" s="577"/>
      <c r="N104" s="141"/>
      <c r="O104" s="591"/>
      <c r="P104" s="986"/>
      <c r="Q104" s="986"/>
      <c r="R104" s="572"/>
    </row>
    <row r="105" spans="1:18" ht="20.25" customHeight="1" x14ac:dyDescent="0.25">
      <c r="A105" s="571"/>
      <c r="B105" s="143"/>
      <c r="C105" s="978"/>
      <c r="D105" s="979"/>
      <c r="E105" s="294"/>
      <c r="F105" s="594"/>
      <c r="G105" s="143"/>
      <c r="H105" s="143"/>
      <c r="I105" s="143"/>
      <c r="J105" s="254"/>
      <c r="K105" s="562"/>
      <c r="L105" s="312"/>
      <c r="M105" s="577"/>
      <c r="N105" s="141"/>
      <c r="O105" s="591"/>
      <c r="P105" s="986"/>
      <c r="Q105" s="986"/>
      <c r="R105" s="572"/>
    </row>
    <row r="106" spans="1:18" ht="20.25" customHeight="1" x14ac:dyDescent="0.25">
      <c r="A106" s="571"/>
      <c r="B106" s="143"/>
      <c r="C106" s="978"/>
      <c r="D106" s="979"/>
      <c r="E106" s="294"/>
      <c r="F106" s="594"/>
      <c r="G106" s="143"/>
      <c r="H106" s="143"/>
      <c r="I106" s="143"/>
      <c r="J106" s="254"/>
      <c r="K106" s="562"/>
      <c r="L106" s="312"/>
      <c r="M106" s="577"/>
      <c r="N106" s="141"/>
      <c r="O106" s="591"/>
      <c r="P106" s="986"/>
      <c r="Q106" s="986"/>
      <c r="R106" s="572"/>
    </row>
    <row r="107" spans="1:18" ht="20.25" customHeight="1" x14ac:dyDescent="0.25">
      <c r="A107" s="571"/>
      <c r="B107" s="143"/>
      <c r="C107" s="978"/>
      <c r="D107" s="979"/>
      <c r="E107" s="294"/>
      <c r="F107" s="594"/>
      <c r="G107" s="143"/>
      <c r="H107" s="143"/>
      <c r="I107" s="143"/>
      <c r="J107" s="254"/>
      <c r="K107" s="562"/>
      <c r="L107" s="312"/>
      <c r="M107" s="577"/>
      <c r="N107" s="141"/>
      <c r="O107" s="591"/>
      <c r="P107" s="986"/>
      <c r="Q107" s="986"/>
      <c r="R107" s="572"/>
    </row>
    <row r="108" spans="1:18" ht="20.25" customHeight="1" x14ac:dyDescent="0.25">
      <c r="A108" s="571"/>
      <c r="B108" s="143"/>
      <c r="C108" s="978"/>
      <c r="D108" s="979"/>
      <c r="E108" s="294"/>
      <c r="F108" s="594"/>
      <c r="G108" s="143"/>
      <c r="H108" s="143"/>
      <c r="I108" s="143"/>
      <c r="J108" s="254"/>
      <c r="K108" s="562"/>
      <c r="L108" s="312"/>
      <c r="M108" s="577"/>
      <c r="N108" s="141"/>
      <c r="O108" s="591"/>
      <c r="P108" s="986"/>
      <c r="Q108" s="986"/>
      <c r="R108" s="572"/>
    </row>
    <row r="109" spans="1:18" ht="20.25" customHeight="1" x14ac:dyDescent="0.25">
      <c r="A109" s="571"/>
      <c r="B109" s="143"/>
      <c r="C109" s="978"/>
      <c r="D109" s="979"/>
      <c r="E109" s="294"/>
      <c r="F109" s="594"/>
      <c r="G109" s="143"/>
      <c r="H109" s="143"/>
      <c r="I109" s="143"/>
      <c r="J109" s="254"/>
      <c r="K109" s="562"/>
      <c r="L109" s="312"/>
      <c r="M109" s="577"/>
      <c r="N109" s="141"/>
      <c r="O109" s="591"/>
      <c r="P109" s="986"/>
      <c r="Q109" s="986"/>
      <c r="R109" s="572"/>
    </row>
    <row r="110" spans="1:18" ht="20.25" customHeight="1" x14ac:dyDescent="0.25">
      <c r="A110" s="571"/>
      <c r="B110" s="143"/>
      <c r="C110" s="978"/>
      <c r="D110" s="979"/>
      <c r="E110" s="294"/>
      <c r="F110" s="594"/>
      <c r="G110" s="143"/>
      <c r="H110" s="143"/>
      <c r="I110" s="143"/>
      <c r="J110" s="254"/>
      <c r="K110" s="562"/>
      <c r="L110" s="312"/>
      <c r="M110" s="577"/>
      <c r="N110" s="141"/>
      <c r="O110" s="591"/>
      <c r="P110" s="986"/>
      <c r="Q110" s="986"/>
      <c r="R110" s="572"/>
    </row>
    <row r="111" spans="1:18" ht="20.25" customHeight="1" x14ac:dyDescent="0.25">
      <c r="A111" s="571"/>
      <c r="B111" s="143"/>
      <c r="C111" s="978"/>
      <c r="D111" s="979"/>
      <c r="E111" s="294"/>
      <c r="F111" s="594"/>
      <c r="G111" s="143"/>
      <c r="H111" s="143"/>
      <c r="I111" s="143"/>
      <c r="J111" s="254"/>
      <c r="K111" s="562"/>
      <c r="L111" s="312"/>
      <c r="M111" s="577"/>
      <c r="N111" s="141"/>
      <c r="O111" s="591"/>
      <c r="P111" s="986"/>
      <c r="Q111" s="986"/>
      <c r="R111" s="572"/>
    </row>
    <row r="112" spans="1:18" ht="20.25" customHeight="1" x14ac:dyDescent="0.25">
      <c r="A112" s="571"/>
      <c r="B112" s="143"/>
      <c r="C112" s="978"/>
      <c r="D112" s="979"/>
      <c r="E112" s="294"/>
      <c r="F112" s="594"/>
      <c r="G112" s="143"/>
      <c r="H112" s="143"/>
      <c r="I112" s="143"/>
      <c r="J112" s="254"/>
      <c r="K112" s="562"/>
      <c r="L112" s="312"/>
      <c r="M112" s="577"/>
      <c r="N112" s="141"/>
      <c r="O112" s="591"/>
      <c r="P112" s="986"/>
      <c r="Q112" s="986"/>
      <c r="R112" s="572"/>
    </row>
    <row r="113" spans="1:18" ht="20.25" customHeight="1" x14ac:dyDescent="0.25">
      <c r="A113" s="571"/>
      <c r="B113" s="143"/>
      <c r="C113" s="978"/>
      <c r="D113" s="979"/>
      <c r="E113" s="294"/>
      <c r="F113" s="594"/>
      <c r="G113" s="143"/>
      <c r="H113" s="143"/>
      <c r="I113" s="143"/>
      <c r="J113" s="254"/>
      <c r="K113" s="562"/>
      <c r="L113" s="312"/>
      <c r="M113" s="577"/>
      <c r="N113" s="141"/>
      <c r="O113" s="591"/>
      <c r="P113" s="986"/>
      <c r="Q113" s="986"/>
      <c r="R113" s="572"/>
    </row>
    <row r="114" spans="1:18" ht="20.25" customHeight="1" x14ac:dyDescent="0.25">
      <c r="A114" s="571"/>
      <c r="B114" s="143"/>
      <c r="C114" s="978"/>
      <c r="D114" s="979"/>
      <c r="E114" s="294"/>
      <c r="F114" s="594"/>
      <c r="G114" s="143"/>
      <c r="H114" s="143"/>
      <c r="I114" s="143"/>
      <c r="J114" s="254"/>
      <c r="K114" s="562"/>
      <c r="L114" s="312"/>
      <c r="M114" s="577"/>
      <c r="N114" s="141"/>
      <c r="O114" s="591"/>
      <c r="P114" s="986"/>
      <c r="Q114" s="986"/>
      <c r="R114" s="572"/>
    </row>
    <row r="115" spans="1:18" ht="20.25" customHeight="1" x14ac:dyDescent="0.25">
      <c r="A115" s="571"/>
      <c r="B115" s="143"/>
      <c r="C115" s="978"/>
      <c r="D115" s="979"/>
      <c r="E115" s="294"/>
      <c r="F115" s="594"/>
      <c r="G115" s="143"/>
      <c r="H115" s="143"/>
      <c r="I115" s="143"/>
      <c r="J115" s="254"/>
      <c r="K115" s="562"/>
      <c r="L115" s="312"/>
      <c r="M115" s="577"/>
      <c r="N115" s="141"/>
      <c r="O115" s="591"/>
      <c r="P115" s="986"/>
      <c r="Q115" s="986"/>
      <c r="R115" s="572"/>
    </row>
    <row r="116" spans="1:18" ht="20.25" customHeight="1" x14ac:dyDescent="0.25">
      <c r="A116" s="571"/>
      <c r="B116" s="143"/>
      <c r="C116" s="978"/>
      <c r="D116" s="979"/>
      <c r="E116" s="294"/>
      <c r="F116" s="594"/>
      <c r="G116" s="143"/>
      <c r="H116" s="143"/>
      <c r="I116" s="143"/>
      <c r="J116" s="254"/>
      <c r="K116" s="562"/>
      <c r="L116" s="312"/>
      <c r="M116" s="577"/>
      <c r="N116" s="141"/>
      <c r="O116" s="591"/>
      <c r="P116" s="986"/>
      <c r="Q116" s="986"/>
      <c r="R116" s="572"/>
    </row>
    <row r="117" spans="1:18" ht="20.25" customHeight="1" x14ac:dyDescent="0.25">
      <c r="A117" s="571"/>
      <c r="B117" s="143"/>
      <c r="C117" s="978"/>
      <c r="D117" s="979"/>
      <c r="E117" s="294"/>
      <c r="F117" s="594"/>
      <c r="G117" s="143"/>
      <c r="H117" s="143"/>
      <c r="I117" s="143"/>
      <c r="J117" s="254"/>
      <c r="K117" s="562"/>
      <c r="L117" s="312"/>
      <c r="M117" s="577"/>
      <c r="N117" s="141"/>
      <c r="O117" s="591"/>
      <c r="P117" s="986"/>
      <c r="Q117" s="986"/>
      <c r="R117" s="572"/>
    </row>
    <row r="118" spans="1:18" ht="20.25" customHeight="1" x14ac:dyDescent="0.25">
      <c r="A118" s="571"/>
      <c r="B118" s="143"/>
      <c r="C118" s="978"/>
      <c r="D118" s="979"/>
      <c r="E118" s="294"/>
      <c r="F118" s="594"/>
      <c r="G118" s="143"/>
      <c r="H118" s="143"/>
      <c r="I118" s="143"/>
      <c r="J118" s="254"/>
      <c r="K118" s="562"/>
      <c r="L118" s="312"/>
      <c r="M118" s="577"/>
      <c r="N118" s="141"/>
      <c r="O118" s="591"/>
      <c r="P118" s="986"/>
      <c r="Q118" s="986"/>
      <c r="R118" s="572"/>
    </row>
    <row r="119" spans="1:18" ht="20.25" customHeight="1" x14ac:dyDescent="0.25">
      <c r="A119" s="571"/>
      <c r="B119" s="143"/>
      <c r="C119" s="978"/>
      <c r="D119" s="979"/>
      <c r="E119" s="294"/>
      <c r="F119" s="594"/>
      <c r="G119" s="143"/>
      <c r="H119" s="143"/>
      <c r="I119" s="143"/>
      <c r="J119" s="254"/>
      <c r="K119" s="562"/>
      <c r="L119" s="312"/>
      <c r="M119" s="577"/>
      <c r="N119" s="141"/>
      <c r="O119" s="591"/>
      <c r="P119" s="986"/>
      <c r="Q119" s="986"/>
      <c r="R119" s="572"/>
    </row>
    <row r="120" spans="1:18" ht="20.25" customHeight="1" x14ac:dyDescent="0.25">
      <c r="A120" s="571"/>
      <c r="B120" s="143"/>
      <c r="C120" s="978"/>
      <c r="D120" s="979"/>
      <c r="E120" s="294"/>
      <c r="F120" s="594"/>
      <c r="G120" s="143"/>
      <c r="H120" s="143"/>
      <c r="I120" s="143"/>
      <c r="J120" s="254"/>
      <c r="K120" s="562"/>
      <c r="L120" s="312"/>
      <c r="M120" s="577"/>
      <c r="N120" s="141"/>
      <c r="O120" s="591"/>
      <c r="P120" s="986"/>
      <c r="Q120" s="986"/>
      <c r="R120" s="572"/>
    </row>
    <row r="121" spans="1:18" ht="20.25" customHeight="1" x14ac:dyDescent="0.25">
      <c r="A121" s="571"/>
      <c r="B121" s="143"/>
      <c r="C121" s="978"/>
      <c r="D121" s="979"/>
      <c r="E121" s="294"/>
      <c r="F121" s="594"/>
      <c r="G121" s="143"/>
      <c r="H121" s="143"/>
      <c r="I121" s="143"/>
      <c r="J121" s="254"/>
      <c r="K121" s="562"/>
      <c r="L121" s="312"/>
      <c r="M121" s="577"/>
      <c r="N121" s="141"/>
      <c r="O121" s="591"/>
      <c r="P121" s="986"/>
      <c r="Q121" s="986"/>
      <c r="R121" s="572"/>
    </row>
    <row r="122" spans="1:18" ht="20.25" customHeight="1" x14ac:dyDescent="0.25">
      <c r="A122" s="571"/>
      <c r="B122" s="143"/>
      <c r="C122" s="978"/>
      <c r="D122" s="979"/>
      <c r="E122" s="294"/>
      <c r="F122" s="594"/>
      <c r="G122" s="143"/>
      <c r="H122" s="143"/>
      <c r="I122" s="143"/>
      <c r="J122" s="254"/>
      <c r="K122" s="562"/>
      <c r="L122" s="312"/>
      <c r="M122" s="577"/>
      <c r="N122" s="141"/>
      <c r="O122" s="591"/>
      <c r="P122" s="986"/>
      <c r="Q122" s="986"/>
      <c r="R122" s="572"/>
    </row>
    <row r="123" spans="1:18" ht="20.25" customHeight="1" x14ac:dyDescent="0.25">
      <c r="A123" s="571"/>
      <c r="B123" s="143"/>
      <c r="C123" s="978"/>
      <c r="D123" s="979"/>
      <c r="E123" s="294"/>
      <c r="F123" s="594"/>
      <c r="G123" s="143"/>
      <c r="H123" s="143"/>
      <c r="I123" s="143"/>
      <c r="J123" s="254"/>
      <c r="K123" s="562"/>
      <c r="L123" s="312"/>
      <c r="M123" s="577"/>
      <c r="N123" s="141"/>
      <c r="O123" s="591"/>
      <c r="P123" s="986"/>
      <c r="Q123" s="986"/>
      <c r="R123" s="572"/>
    </row>
    <row r="124" spans="1:18" ht="20.25" customHeight="1" x14ac:dyDescent="0.25">
      <c r="A124" s="571"/>
      <c r="B124" s="143"/>
      <c r="C124" s="978"/>
      <c r="D124" s="979"/>
      <c r="E124" s="294"/>
      <c r="F124" s="594"/>
      <c r="G124" s="143"/>
      <c r="H124" s="143"/>
      <c r="I124" s="143"/>
      <c r="J124" s="254"/>
      <c r="K124" s="562"/>
      <c r="L124" s="312"/>
      <c r="M124" s="577"/>
      <c r="N124" s="141"/>
      <c r="O124" s="591"/>
      <c r="P124" s="986"/>
      <c r="Q124" s="986"/>
      <c r="R124" s="572"/>
    </row>
    <row r="125" spans="1:18" ht="20.25" customHeight="1" x14ac:dyDescent="0.25">
      <c r="A125" s="571"/>
      <c r="B125" s="143"/>
      <c r="C125" s="978"/>
      <c r="D125" s="979"/>
      <c r="E125" s="294"/>
      <c r="F125" s="594"/>
      <c r="G125" s="143"/>
      <c r="H125" s="143"/>
      <c r="I125" s="143"/>
      <c r="J125" s="254"/>
      <c r="K125" s="562"/>
      <c r="L125" s="312"/>
      <c r="M125" s="577"/>
      <c r="N125" s="141"/>
      <c r="O125" s="591"/>
      <c r="P125" s="986"/>
      <c r="Q125" s="986"/>
      <c r="R125" s="572"/>
    </row>
    <row r="126" spans="1:18" ht="20.25" customHeight="1" x14ac:dyDescent="0.25">
      <c r="A126" s="571"/>
      <c r="B126" s="143"/>
      <c r="C126" s="978"/>
      <c r="D126" s="979"/>
      <c r="E126" s="294"/>
      <c r="F126" s="594"/>
      <c r="G126" s="143"/>
      <c r="H126" s="143"/>
      <c r="I126" s="143"/>
      <c r="J126" s="254"/>
      <c r="K126" s="562"/>
      <c r="L126" s="312"/>
      <c r="M126" s="577"/>
      <c r="N126" s="141"/>
      <c r="O126" s="591"/>
      <c r="P126" s="986"/>
      <c r="Q126" s="986"/>
      <c r="R126" s="572"/>
    </row>
    <row r="127" spans="1:18" ht="20.25" customHeight="1" x14ac:dyDescent="0.25">
      <c r="A127" s="571"/>
      <c r="B127" s="143"/>
      <c r="C127" s="978"/>
      <c r="D127" s="979"/>
      <c r="E127" s="294"/>
      <c r="F127" s="594"/>
      <c r="G127" s="143"/>
      <c r="H127" s="143"/>
      <c r="I127" s="143"/>
      <c r="J127" s="254"/>
      <c r="K127" s="562"/>
      <c r="L127" s="312"/>
      <c r="M127" s="577"/>
      <c r="N127" s="141"/>
      <c r="O127" s="591"/>
      <c r="P127" s="986"/>
      <c r="Q127" s="986"/>
      <c r="R127" s="572"/>
    </row>
    <row r="128" spans="1:18" ht="20.25" customHeight="1" x14ac:dyDescent="0.25">
      <c r="A128" s="571"/>
      <c r="B128" s="143"/>
      <c r="C128" s="978"/>
      <c r="D128" s="979"/>
      <c r="E128" s="294"/>
      <c r="F128" s="594"/>
      <c r="G128" s="143"/>
      <c r="H128" s="143"/>
      <c r="I128" s="143"/>
      <c r="J128" s="254"/>
      <c r="K128" s="562"/>
      <c r="L128" s="312"/>
      <c r="M128" s="577"/>
      <c r="N128" s="141"/>
      <c r="O128" s="591"/>
      <c r="P128" s="986"/>
      <c r="Q128" s="986"/>
      <c r="R128" s="572"/>
    </row>
    <row r="129" spans="1:18" ht="20.25" customHeight="1" x14ac:dyDescent="0.25">
      <c r="A129" s="571"/>
      <c r="B129" s="143"/>
      <c r="C129" s="978"/>
      <c r="D129" s="979"/>
      <c r="E129" s="294"/>
      <c r="F129" s="594"/>
      <c r="G129" s="143"/>
      <c r="H129" s="143"/>
      <c r="I129" s="143"/>
      <c r="J129" s="254"/>
      <c r="K129" s="562"/>
      <c r="L129" s="312"/>
      <c r="M129" s="577"/>
      <c r="N129" s="141"/>
      <c r="O129" s="591"/>
      <c r="P129" s="986"/>
      <c r="Q129" s="986"/>
      <c r="R129" s="572"/>
    </row>
    <row r="130" spans="1:18" ht="20.25" customHeight="1" x14ac:dyDescent="0.25">
      <c r="A130" s="571"/>
      <c r="B130" s="143"/>
      <c r="C130" s="978"/>
      <c r="D130" s="979"/>
      <c r="E130" s="294"/>
      <c r="F130" s="594"/>
      <c r="G130" s="143"/>
      <c r="H130" s="143"/>
      <c r="I130" s="143"/>
      <c r="J130" s="254"/>
      <c r="K130" s="562"/>
      <c r="L130" s="312"/>
      <c r="M130" s="577"/>
      <c r="N130" s="141"/>
      <c r="O130" s="591"/>
      <c r="P130" s="986"/>
      <c r="Q130" s="986"/>
      <c r="R130" s="572"/>
    </row>
    <row r="131" spans="1:18" ht="20.25" customHeight="1" x14ac:dyDescent="0.25">
      <c r="A131" s="571"/>
      <c r="B131" s="143"/>
      <c r="C131" s="978"/>
      <c r="D131" s="979"/>
      <c r="E131" s="294"/>
      <c r="F131" s="594"/>
      <c r="G131" s="143"/>
      <c r="H131" s="143"/>
      <c r="I131" s="143"/>
      <c r="J131" s="254"/>
      <c r="K131" s="562"/>
      <c r="L131" s="312"/>
      <c r="M131" s="577"/>
      <c r="N131" s="141"/>
      <c r="O131" s="591"/>
      <c r="P131" s="986"/>
      <c r="Q131" s="986"/>
      <c r="R131" s="572"/>
    </row>
    <row r="132" spans="1:18" ht="20.25" customHeight="1" x14ac:dyDescent="0.25">
      <c r="A132" s="571"/>
      <c r="B132" s="143"/>
      <c r="C132" s="978"/>
      <c r="D132" s="979"/>
      <c r="E132" s="294"/>
      <c r="F132" s="594"/>
      <c r="G132" s="143"/>
      <c r="H132" s="143"/>
      <c r="I132" s="143"/>
      <c r="J132" s="254"/>
      <c r="K132" s="562"/>
      <c r="L132" s="312"/>
      <c r="M132" s="577"/>
      <c r="N132" s="141"/>
      <c r="O132" s="591"/>
      <c r="P132" s="986"/>
      <c r="Q132" s="986"/>
      <c r="R132" s="572"/>
    </row>
    <row r="133" spans="1:18" ht="20.25" customHeight="1" x14ac:dyDescent="0.25">
      <c r="A133" s="571"/>
      <c r="B133" s="143"/>
      <c r="C133" s="978"/>
      <c r="D133" s="979"/>
      <c r="E133" s="294"/>
      <c r="F133" s="594"/>
      <c r="G133" s="143"/>
      <c r="H133" s="143"/>
      <c r="I133" s="143"/>
      <c r="J133" s="254"/>
      <c r="K133" s="562"/>
      <c r="L133" s="312"/>
      <c r="M133" s="577"/>
      <c r="N133" s="141"/>
      <c r="O133" s="591"/>
      <c r="P133" s="986"/>
      <c r="Q133" s="986"/>
      <c r="R133" s="572"/>
    </row>
    <row r="134" spans="1:18" ht="20.25" customHeight="1" x14ac:dyDescent="0.25">
      <c r="A134" s="571"/>
      <c r="B134" s="143"/>
      <c r="C134" s="978"/>
      <c r="D134" s="979"/>
      <c r="E134" s="294"/>
      <c r="F134" s="594"/>
      <c r="G134" s="143"/>
      <c r="H134" s="143"/>
      <c r="I134" s="143"/>
      <c r="J134" s="254"/>
      <c r="K134" s="562"/>
      <c r="L134" s="312"/>
      <c r="M134" s="577"/>
      <c r="N134" s="141"/>
      <c r="O134" s="591"/>
      <c r="P134" s="986"/>
      <c r="Q134" s="986"/>
      <c r="R134" s="572"/>
    </row>
    <row r="135" spans="1:18" ht="20.25" customHeight="1" x14ac:dyDescent="0.25">
      <c r="A135" s="571"/>
      <c r="B135" s="143"/>
      <c r="C135" s="978"/>
      <c r="D135" s="979"/>
      <c r="E135" s="294"/>
      <c r="F135" s="594"/>
      <c r="G135" s="143"/>
      <c r="H135" s="143"/>
      <c r="I135" s="143"/>
      <c r="J135" s="254"/>
      <c r="K135" s="562"/>
      <c r="L135" s="312"/>
      <c r="M135" s="577"/>
      <c r="N135" s="141"/>
      <c r="O135" s="591"/>
      <c r="P135" s="986"/>
      <c r="Q135" s="986"/>
      <c r="R135" s="572"/>
    </row>
    <row r="136" spans="1:18" ht="20.25" customHeight="1" x14ac:dyDescent="0.25">
      <c r="A136" s="571"/>
      <c r="B136" s="143"/>
      <c r="C136" s="978"/>
      <c r="D136" s="979"/>
      <c r="E136" s="294"/>
      <c r="F136" s="594"/>
      <c r="G136" s="143"/>
      <c r="H136" s="143"/>
      <c r="I136" s="143"/>
      <c r="J136" s="254"/>
      <c r="K136" s="562"/>
      <c r="L136" s="312"/>
      <c r="M136" s="577"/>
      <c r="N136" s="141"/>
      <c r="O136" s="591"/>
      <c r="P136" s="986"/>
      <c r="Q136" s="986"/>
      <c r="R136" s="572"/>
    </row>
    <row r="137" spans="1:18" ht="20.25" customHeight="1" x14ac:dyDescent="0.25">
      <c r="A137" s="571"/>
      <c r="B137" s="143"/>
      <c r="C137" s="978"/>
      <c r="D137" s="979"/>
      <c r="E137" s="294"/>
      <c r="F137" s="594"/>
      <c r="G137" s="143"/>
      <c r="H137" s="143"/>
      <c r="I137" s="143"/>
      <c r="J137" s="254"/>
      <c r="K137" s="562"/>
      <c r="L137" s="312"/>
      <c r="M137" s="577"/>
      <c r="N137" s="141"/>
      <c r="O137" s="591"/>
      <c r="P137" s="986"/>
      <c r="Q137" s="986"/>
      <c r="R137" s="572"/>
    </row>
    <row r="138" spans="1:18" ht="20.25" customHeight="1" x14ac:dyDescent="0.25">
      <c r="A138" s="571"/>
      <c r="B138" s="143"/>
      <c r="C138" s="978"/>
      <c r="D138" s="979"/>
      <c r="E138" s="294"/>
      <c r="F138" s="594"/>
      <c r="G138" s="143"/>
      <c r="H138" s="143"/>
      <c r="I138" s="143"/>
      <c r="J138" s="254"/>
      <c r="K138" s="562"/>
      <c r="L138" s="312"/>
      <c r="M138" s="577"/>
      <c r="N138" s="141"/>
      <c r="O138" s="591"/>
      <c r="P138" s="986"/>
      <c r="Q138" s="986"/>
      <c r="R138" s="572"/>
    </row>
    <row r="139" spans="1:18" ht="20.25" customHeight="1" x14ac:dyDescent="0.25">
      <c r="A139" s="571"/>
      <c r="B139" s="143"/>
      <c r="C139" s="978"/>
      <c r="D139" s="979"/>
      <c r="E139" s="294"/>
      <c r="F139" s="594"/>
      <c r="G139" s="143"/>
      <c r="H139" s="143"/>
      <c r="I139" s="143"/>
      <c r="J139" s="254"/>
      <c r="K139" s="562"/>
      <c r="L139" s="312"/>
      <c r="M139" s="577"/>
      <c r="N139" s="141"/>
      <c r="O139" s="591"/>
      <c r="P139" s="986"/>
      <c r="Q139" s="986"/>
      <c r="R139" s="572"/>
    </row>
    <row r="140" spans="1:18" ht="20.25" customHeight="1" x14ac:dyDescent="0.25">
      <c r="A140" s="571"/>
      <c r="B140" s="143"/>
      <c r="C140" s="978"/>
      <c r="D140" s="979"/>
      <c r="E140" s="294"/>
      <c r="F140" s="594"/>
      <c r="G140" s="143"/>
      <c r="H140" s="143"/>
      <c r="I140" s="143"/>
      <c r="J140" s="254"/>
      <c r="K140" s="562"/>
      <c r="L140" s="312"/>
      <c r="M140" s="577"/>
      <c r="N140" s="141"/>
      <c r="O140" s="591"/>
      <c r="P140" s="986"/>
      <c r="Q140" s="986"/>
      <c r="R140" s="572"/>
    </row>
    <row r="141" spans="1:18" ht="20.25" customHeight="1" x14ac:dyDescent="0.25">
      <c r="A141" s="571"/>
      <c r="B141" s="143"/>
      <c r="C141" s="978"/>
      <c r="D141" s="979"/>
      <c r="E141" s="294"/>
      <c r="F141" s="594"/>
      <c r="G141" s="143"/>
      <c r="H141" s="143"/>
      <c r="I141" s="143"/>
      <c r="J141" s="254"/>
      <c r="K141" s="562"/>
      <c r="L141" s="312"/>
      <c r="M141" s="577"/>
      <c r="N141" s="141"/>
      <c r="O141" s="591"/>
      <c r="P141" s="986"/>
      <c r="Q141" s="986"/>
      <c r="R141" s="572"/>
    </row>
    <row r="142" spans="1:18" ht="20.25" customHeight="1" x14ac:dyDescent="0.25">
      <c r="A142" s="571"/>
      <c r="B142" s="143"/>
      <c r="C142" s="978"/>
      <c r="D142" s="979"/>
      <c r="E142" s="294"/>
      <c r="F142" s="594"/>
      <c r="G142" s="143"/>
      <c r="H142" s="143"/>
      <c r="I142" s="143"/>
      <c r="J142" s="254"/>
      <c r="K142" s="562"/>
      <c r="L142" s="312"/>
      <c r="M142" s="577"/>
      <c r="N142" s="141"/>
      <c r="O142" s="591"/>
      <c r="P142" s="986"/>
      <c r="Q142" s="986"/>
      <c r="R142" s="572"/>
    </row>
    <row r="143" spans="1:18" ht="20.25" customHeight="1" x14ac:dyDescent="0.25">
      <c r="A143" s="571"/>
      <c r="B143" s="143"/>
      <c r="C143" s="978"/>
      <c r="D143" s="979"/>
      <c r="E143" s="294"/>
      <c r="F143" s="594"/>
      <c r="G143" s="143"/>
      <c r="H143" s="143"/>
      <c r="I143" s="143"/>
      <c r="J143" s="254"/>
      <c r="K143" s="562"/>
      <c r="L143" s="312"/>
      <c r="M143" s="577"/>
      <c r="N143" s="141"/>
      <c r="O143" s="591"/>
      <c r="P143" s="986"/>
      <c r="Q143" s="986"/>
      <c r="R143" s="572"/>
    </row>
    <row r="144" spans="1:18" ht="20.25" customHeight="1" x14ac:dyDescent="0.25">
      <c r="A144" s="571"/>
      <c r="B144" s="143"/>
      <c r="C144" s="978"/>
      <c r="D144" s="979"/>
      <c r="E144" s="294"/>
      <c r="F144" s="594"/>
      <c r="G144" s="143"/>
      <c r="H144" s="143"/>
      <c r="I144" s="143"/>
      <c r="J144" s="254"/>
      <c r="K144" s="562"/>
      <c r="L144" s="312"/>
      <c r="M144" s="577"/>
      <c r="N144" s="141"/>
      <c r="O144" s="591"/>
      <c r="P144" s="986"/>
      <c r="Q144" s="986"/>
      <c r="R144" s="572"/>
    </row>
    <row r="145" spans="1:18" ht="20.25" customHeight="1" x14ac:dyDescent="0.25">
      <c r="A145" s="571"/>
      <c r="B145" s="143"/>
      <c r="C145" s="978"/>
      <c r="D145" s="979"/>
      <c r="E145" s="294"/>
      <c r="F145" s="594"/>
      <c r="G145" s="143"/>
      <c r="H145" s="143"/>
      <c r="I145" s="143"/>
      <c r="J145" s="254"/>
      <c r="K145" s="562"/>
      <c r="L145" s="312"/>
      <c r="M145" s="577"/>
      <c r="N145" s="141"/>
      <c r="O145" s="591"/>
      <c r="P145" s="986"/>
      <c r="Q145" s="986"/>
      <c r="R145" s="572"/>
    </row>
    <row r="146" spans="1:18" ht="20.25" customHeight="1" x14ac:dyDescent="0.25">
      <c r="A146" s="571"/>
      <c r="B146" s="143"/>
      <c r="C146" s="978"/>
      <c r="D146" s="979"/>
      <c r="E146" s="294"/>
      <c r="F146" s="594"/>
      <c r="G146" s="143"/>
      <c r="H146" s="143"/>
      <c r="I146" s="143"/>
      <c r="J146" s="254"/>
      <c r="K146" s="562"/>
      <c r="L146" s="312"/>
      <c r="M146" s="577"/>
      <c r="N146" s="141"/>
      <c r="O146" s="591"/>
      <c r="P146" s="986"/>
      <c r="Q146" s="986"/>
      <c r="R146" s="572"/>
    </row>
    <row r="147" spans="1:18" ht="20.25" customHeight="1" x14ac:dyDescent="0.25">
      <c r="A147" s="571"/>
      <c r="B147" s="143"/>
      <c r="C147" s="978"/>
      <c r="D147" s="979"/>
      <c r="E147" s="294"/>
      <c r="F147" s="594"/>
      <c r="G147" s="143"/>
      <c r="H147" s="143"/>
      <c r="I147" s="143"/>
      <c r="J147" s="254"/>
      <c r="K147" s="562"/>
      <c r="L147" s="312"/>
      <c r="M147" s="577"/>
      <c r="N147" s="141"/>
      <c r="O147" s="591"/>
      <c r="P147" s="986"/>
      <c r="Q147" s="986"/>
      <c r="R147" s="572"/>
    </row>
    <row r="148" spans="1:18" ht="20.25" customHeight="1" x14ac:dyDescent="0.25">
      <c r="A148" s="571"/>
      <c r="B148" s="143"/>
      <c r="C148" s="978"/>
      <c r="D148" s="979"/>
      <c r="E148" s="294"/>
      <c r="F148" s="594"/>
      <c r="G148" s="143"/>
      <c r="H148" s="143"/>
      <c r="I148" s="143"/>
      <c r="J148" s="254"/>
      <c r="K148" s="562"/>
      <c r="L148" s="312"/>
      <c r="M148" s="577"/>
      <c r="N148" s="141"/>
      <c r="O148" s="591"/>
      <c r="P148" s="986"/>
      <c r="Q148" s="986"/>
      <c r="R148" s="572"/>
    </row>
    <row r="149" spans="1:18" ht="20.25" customHeight="1" x14ac:dyDescent="0.25">
      <c r="A149" s="571"/>
      <c r="B149" s="143"/>
      <c r="C149" s="978"/>
      <c r="D149" s="979"/>
      <c r="E149" s="294"/>
      <c r="F149" s="594"/>
      <c r="G149" s="143"/>
      <c r="H149" s="143"/>
      <c r="I149" s="143"/>
      <c r="J149" s="254"/>
      <c r="K149" s="562"/>
      <c r="L149" s="312"/>
      <c r="M149" s="577"/>
      <c r="N149" s="141"/>
      <c r="O149" s="591"/>
      <c r="P149" s="986"/>
      <c r="Q149" s="986"/>
      <c r="R149" s="572"/>
    </row>
    <row r="150" spans="1:18" ht="20.25" customHeight="1" x14ac:dyDescent="0.25">
      <c r="A150" s="571"/>
      <c r="B150" s="143"/>
      <c r="C150" s="978"/>
      <c r="D150" s="979"/>
      <c r="E150" s="294"/>
      <c r="F150" s="594"/>
      <c r="G150" s="143"/>
      <c r="H150" s="143"/>
      <c r="I150" s="143"/>
      <c r="J150" s="254"/>
      <c r="K150" s="562"/>
      <c r="L150" s="312"/>
      <c r="M150" s="577"/>
      <c r="N150" s="141"/>
      <c r="O150" s="591"/>
      <c r="P150" s="986"/>
      <c r="Q150" s="986"/>
      <c r="R150" s="572"/>
    </row>
    <row r="151" spans="1:18" ht="20.25" hidden="1" customHeight="1" x14ac:dyDescent="0.25">
      <c r="A151" s="571"/>
      <c r="B151" s="465"/>
      <c r="C151" s="604">
        <f>COUNTIFS(F12:F150,"Sustantivo",N12:N150,"a_otra_unidad_administrativa_PTH",O12:O150,"Sustantivo")</f>
        <v>0</v>
      </c>
      <c r="D151" s="604">
        <f>COUNTIFS(F12:F150,"Adjetivo",N12:N150,"a_otra_unidad_administrativa_PTH",O12:O150,"Adjetivo")</f>
        <v>0</v>
      </c>
      <c r="E151" s="605" t="s">
        <v>564</v>
      </c>
      <c r="F151" s="601">
        <f>COUNTIFS(F12:F150,"Sustantivo",N12:N150,"a_otra_institución_PTH",O12:O150,"Sustantivo")</f>
        <v>0</v>
      </c>
      <c r="G151" s="605" t="s">
        <v>565</v>
      </c>
      <c r="H151" s="601">
        <f>COUNTIFS(F12:F150,"Adjetivo",N12:N150,"a_otra_institución_PTH",O12:O150,"Sustantivo")</f>
        <v>0</v>
      </c>
      <c r="I151" s="605" t="s">
        <v>566</v>
      </c>
      <c r="J151" s="601">
        <f>COUNTIFS(F12:F150,"Sustantivo",N12:N150,"a_otra_institución_PTH",O12:O150,"Adjetivo")</f>
        <v>0</v>
      </c>
      <c r="K151" s="605" t="s">
        <v>567</v>
      </c>
      <c r="L151" s="601">
        <f>COUNTIFS(F12:F150,"Adjetivo",N12:N150,"a_otra_institución_PTH",O12:O150,"Adjetivo")</f>
        <v>0</v>
      </c>
      <c r="M151" s="606" t="s">
        <v>568</v>
      </c>
      <c r="N151" s="608">
        <f>COUNTIFS(F12:F150,"Adjetivo",N12:N150,"a_otra_institución_PEA",O12:O150,"Adjetivo")</f>
        <v>0</v>
      </c>
      <c r="O151" s="607"/>
      <c r="P151" s="602"/>
      <c r="Q151" s="296"/>
      <c r="R151" s="572"/>
    </row>
    <row r="152" spans="1:18" ht="23.25" hidden="1" customHeight="1" x14ac:dyDescent="0.25">
      <c r="A152" s="571"/>
      <c r="B152" s="465"/>
      <c r="C152" s="604"/>
      <c r="D152" s="604" t="s">
        <v>552</v>
      </c>
      <c r="E152" s="605" t="s">
        <v>560</v>
      </c>
      <c r="F152" s="601">
        <f>COUNTIFS(F12:F150,"Sustantivo",N12:N150,"a_otra_unidad_administrativa_PTH",O12:O150,"Sustantivo")</f>
        <v>0</v>
      </c>
      <c r="G152" s="605" t="s">
        <v>561</v>
      </c>
      <c r="H152" s="601">
        <f>COUNTIFS(F12:F150,"Adjetivo",N12:N150,"a_otra_unidad_administrativa_PTH",O12:O150,"Sustantivo")</f>
        <v>0</v>
      </c>
      <c r="I152" s="605" t="s">
        <v>562</v>
      </c>
      <c r="J152" s="601">
        <f>COUNTIFS(F12:F150,"Sustantivo",N12:N150,"a_otra_unidad_administrativa_PTH",O12:O150,"Adjetivo")</f>
        <v>0</v>
      </c>
      <c r="K152" s="605" t="s">
        <v>563</v>
      </c>
      <c r="L152" s="601">
        <f>COUNTIFS(F12:F150,"Adjetivo",N12:N150,"a_otra_unidad_administrativa_PTH",O12:O150,"Adjetivo")</f>
        <v>0</v>
      </c>
      <c r="M152" s="606" t="s">
        <v>550</v>
      </c>
      <c r="N152" s="608">
        <f>COUNTIFS(F12:F150,"Adjetivo",N12:N150,"a_otra_unidad_administrativa_PEA",O12:O150,"Sustantivo")</f>
        <v>0</v>
      </c>
      <c r="P152" s="609"/>
      <c r="Q152" s="296"/>
      <c r="R152" s="572"/>
    </row>
    <row r="153" spans="1:18" ht="15" customHeight="1" x14ac:dyDescent="0.25">
      <c r="A153" s="571"/>
      <c r="B153" s="1016" t="s">
        <v>358</v>
      </c>
      <c r="C153" s="1016"/>
      <c r="D153" s="1016"/>
      <c r="E153" s="1016"/>
      <c r="F153" s="1016"/>
      <c r="G153" s="1016"/>
      <c r="H153" s="1016"/>
      <c r="I153" s="1016"/>
      <c r="J153" s="1016"/>
      <c r="K153" s="984" t="s">
        <v>532</v>
      </c>
      <c r="L153" s="984"/>
      <c r="M153" s="984"/>
      <c r="N153" s="984"/>
      <c r="O153" s="985"/>
      <c r="P153" s="1017">
        <f>F152+H152+J152+L152</f>
        <v>0</v>
      </c>
      <c r="Q153" s="1017"/>
      <c r="R153" s="572"/>
    </row>
    <row r="154" spans="1:18" ht="15" customHeight="1" x14ac:dyDescent="0.25">
      <c r="A154" s="571"/>
      <c r="B154" s="457"/>
      <c r="C154" s="457"/>
      <c r="D154" s="457"/>
      <c r="E154" s="457"/>
      <c r="F154" s="457"/>
      <c r="G154" s="457"/>
      <c r="H154" s="457"/>
      <c r="I154" s="457"/>
      <c r="J154" s="578"/>
      <c r="K154" s="1007" t="s">
        <v>512</v>
      </c>
      <c r="L154" s="1007"/>
      <c r="M154" s="1007"/>
      <c r="N154" s="1007"/>
      <c r="O154" s="1008"/>
      <c r="P154" s="1012">
        <f>N152</f>
        <v>0</v>
      </c>
      <c r="Q154" s="1012"/>
      <c r="R154" s="572"/>
    </row>
    <row r="155" spans="1:18" ht="15" customHeight="1" x14ac:dyDescent="0.25">
      <c r="A155" s="571"/>
      <c r="B155" s="457"/>
      <c r="C155" s="457"/>
      <c r="D155" s="457"/>
      <c r="E155" s="457"/>
      <c r="F155" s="457"/>
      <c r="G155" s="457"/>
      <c r="H155" s="457"/>
      <c r="I155" s="457"/>
      <c r="J155" s="578"/>
      <c r="K155" s="1007" t="s">
        <v>513</v>
      </c>
      <c r="L155" s="1007"/>
      <c r="M155" s="1007"/>
      <c r="N155" s="1007"/>
      <c r="O155" s="1008"/>
      <c r="P155" s="1012">
        <f>F151+H151+J151+L151</f>
        <v>0</v>
      </c>
      <c r="Q155" s="1012"/>
      <c r="R155" s="572"/>
    </row>
    <row r="156" spans="1:18" ht="15" customHeight="1" x14ac:dyDescent="0.25">
      <c r="A156" s="571"/>
      <c r="B156" s="457"/>
      <c r="C156" s="457"/>
      <c r="D156" s="457"/>
      <c r="E156" s="457"/>
      <c r="F156" s="457"/>
      <c r="G156" s="457"/>
      <c r="H156" s="457"/>
      <c r="I156" s="457"/>
      <c r="J156" s="578"/>
      <c r="K156" s="1007" t="s">
        <v>533</v>
      </c>
      <c r="L156" s="1007"/>
      <c r="M156" s="1007"/>
      <c r="N156" s="1007"/>
      <c r="O156" s="1008"/>
      <c r="P156" s="1012">
        <f>N151</f>
        <v>0</v>
      </c>
      <c r="Q156" s="1012"/>
      <c r="R156" s="572"/>
    </row>
    <row r="157" spans="1:18" ht="15" customHeight="1" x14ac:dyDescent="0.25">
      <c r="A157" s="571"/>
      <c r="D157" s="274"/>
      <c r="E157" s="274"/>
      <c r="F157" s="274"/>
      <c r="G157" s="274"/>
      <c r="H157" s="274"/>
      <c r="I157" s="274"/>
      <c r="J157" s="274"/>
      <c r="K157" s="1009" t="s">
        <v>177</v>
      </c>
      <c r="L157" s="1009"/>
      <c r="M157" s="1009"/>
      <c r="N157" s="1009"/>
      <c r="O157" s="1010"/>
      <c r="P157" s="1013">
        <f>SUM(P153:Q156)</f>
        <v>0</v>
      </c>
      <c r="Q157" s="1014"/>
      <c r="R157" s="572"/>
    </row>
    <row r="158" spans="1:18" ht="15" customHeight="1" x14ac:dyDescent="0.25">
      <c r="A158" s="571"/>
      <c r="D158" s="274"/>
      <c r="E158" s="274"/>
      <c r="F158" s="274"/>
      <c r="G158" s="1015"/>
      <c r="H158" s="1015"/>
      <c r="I158" s="1015"/>
      <c r="J158" s="1015"/>
      <c r="K158" s="333"/>
      <c r="L158" s="274"/>
      <c r="M158" s="274"/>
      <c r="N158" s="274"/>
      <c r="O158" s="589"/>
      <c r="P158" s="274"/>
      <c r="Q158" s="274"/>
      <c r="R158" s="572"/>
    </row>
    <row r="159" spans="1:18" ht="15" customHeight="1" thickBot="1" x14ac:dyDescent="0.3">
      <c r="A159" s="579"/>
      <c r="B159" s="128"/>
      <c r="C159" s="582"/>
      <c r="D159" s="582"/>
      <c r="E159" s="582"/>
      <c r="F159" s="582"/>
      <c r="G159" s="1011" t="s">
        <v>246</v>
      </c>
      <c r="H159" s="1011"/>
      <c r="I159" s="1011"/>
      <c r="J159" s="1011"/>
      <c r="K159" s="582"/>
      <c r="L159" s="582"/>
      <c r="M159" s="582"/>
      <c r="N159" s="582"/>
      <c r="O159" s="590"/>
      <c r="P159" s="582"/>
      <c r="Q159" s="582"/>
      <c r="R159" s="580"/>
    </row>
    <row r="162" s="272" customFormat="1" x14ac:dyDescent="0.25"/>
    <row r="163" s="272" customFormat="1" x14ac:dyDescent="0.25"/>
    <row r="164" s="272" customFormat="1" x14ac:dyDescent="0.25"/>
    <row r="165" s="272" customFormat="1" x14ac:dyDescent="0.25"/>
    <row r="166" s="272" customFormat="1" x14ac:dyDescent="0.25"/>
    <row r="167" s="272" customFormat="1" x14ac:dyDescent="0.25"/>
    <row r="168" s="272" customFormat="1" x14ac:dyDescent="0.25"/>
    <row r="169" s="272" customFormat="1" x14ac:dyDescent="0.25"/>
    <row r="170" s="272" customFormat="1" x14ac:dyDescent="0.25"/>
    <row r="171" s="272" customFormat="1" x14ac:dyDescent="0.25"/>
    <row r="172" s="272" customFormat="1" x14ac:dyDescent="0.25"/>
    <row r="173" s="272" customFormat="1" x14ac:dyDescent="0.25"/>
    <row r="174" s="272" customFormat="1" x14ac:dyDescent="0.25"/>
    <row r="175" s="272" customFormat="1" x14ac:dyDescent="0.25"/>
    <row r="176" s="272" customFormat="1" x14ac:dyDescent="0.25"/>
  </sheetData>
  <sheetProtection algorithmName="SHA-512" hashValue="MHGOmZPc1WOYt3Wx7vqyVSS8KtlYuJqyKLqE000lE+yRs+0WCidwVLweyXEXtc9NEAb/2eWJum6UHRYdJZwfeg==" saltValue="UzGm3TQagW81f3dW2yidDA==" spinCount="100000" sheet="1" objects="1" scenarios="1"/>
  <protectedRanges>
    <protectedRange sqref="A7:B8 I7 K7 Q7:AH7 J8:L8 P8:AH8 D7:F8" name="Rango2_1"/>
  </protectedRanges>
  <mergeCells count="311">
    <mergeCell ref="K156:O156"/>
    <mergeCell ref="K157:O157"/>
    <mergeCell ref="G159:J159"/>
    <mergeCell ref="P144:Q144"/>
    <mergeCell ref="P145:Q145"/>
    <mergeCell ref="P146:Q146"/>
    <mergeCell ref="P147:Q147"/>
    <mergeCell ref="P148:Q148"/>
    <mergeCell ref="P155:Q155"/>
    <mergeCell ref="P156:Q156"/>
    <mergeCell ref="P157:Q157"/>
    <mergeCell ref="G158:J158"/>
    <mergeCell ref="P149:Q149"/>
    <mergeCell ref="P150:Q150"/>
    <mergeCell ref="B153:J153"/>
    <mergeCell ref="P153:Q153"/>
    <mergeCell ref="P154:Q154"/>
    <mergeCell ref="K153:O153"/>
    <mergeCell ref="K154:O154"/>
    <mergeCell ref="K155:O155"/>
    <mergeCell ref="C145:D145"/>
    <mergeCell ref="C150:D150"/>
    <mergeCell ref="C149:D149"/>
    <mergeCell ref="C148:D148"/>
    <mergeCell ref="P135:Q135"/>
    <mergeCell ref="P136:Q136"/>
    <mergeCell ref="P137:Q137"/>
    <mergeCell ref="P138:Q138"/>
    <mergeCell ref="P139:Q139"/>
    <mergeCell ref="P140:Q140"/>
    <mergeCell ref="P141:Q141"/>
    <mergeCell ref="P142:Q142"/>
    <mergeCell ref="P143:Q143"/>
    <mergeCell ref="P121:Q121"/>
    <mergeCell ref="P122:Q122"/>
    <mergeCell ref="P123:Q123"/>
    <mergeCell ref="P124:Q124"/>
    <mergeCell ref="P125:Q125"/>
    <mergeCell ref="P131:Q131"/>
    <mergeCell ref="P132:Q132"/>
    <mergeCell ref="P133:Q133"/>
    <mergeCell ref="P134:Q134"/>
    <mergeCell ref="P126:Q126"/>
    <mergeCell ref="P127:Q127"/>
    <mergeCell ref="P128:Q128"/>
    <mergeCell ref="P129:Q129"/>
    <mergeCell ref="P130:Q130"/>
    <mergeCell ref="P112:Q112"/>
    <mergeCell ref="P113:Q113"/>
    <mergeCell ref="P114:Q114"/>
    <mergeCell ref="P115:Q115"/>
    <mergeCell ref="P116:Q116"/>
    <mergeCell ref="P117:Q117"/>
    <mergeCell ref="P118:Q118"/>
    <mergeCell ref="P119:Q119"/>
    <mergeCell ref="P120:Q120"/>
    <mergeCell ref="P103:Q103"/>
    <mergeCell ref="P104:Q104"/>
    <mergeCell ref="P105:Q105"/>
    <mergeCell ref="P106:Q106"/>
    <mergeCell ref="P107:Q107"/>
    <mergeCell ref="P108:Q108"/>
    <mergeCell ref="P109:Q109"/>
    <mergeCell ref="P110:Q110"/>
    <mergeCell ref="P111:Q111"/>
    <mergeCell ref="P51:Q51"/>
    <mergeCell ref="P52:Q52"/>
    <mergeCell ref="P53:Q53"/>
    <mergeCell ref="P54:Q54"/>
    <mergeCell ref="P55:Q55"/>
    <mergeCell ref="P56:Q56"/>
    <mergeCell ref="P57:Q57"/>
    <mergeCell ref="P58:Q58"/>
    <mergeCell ref="P59:Q59"/>
    <mergeCell ref="P36:Q36"/>
    <mergeCell ref="P37:Q37"/>
    <mergeCell ref="P38:Q38"/>
    <mergeCell ref="P39:Q39"/>
    <mergeCell ref="P40:Q40"/>
    <mergeCell ref="P41:Q41"/>
    <mergeCell ref="P42:Q42"/>
    <mergeCell ref="P43:Q43"/>
    <mergeCell ref="P44:Q44"/>
    <mergeCell ref="P27:Q27"/>
    <mergeCell ref="P28:Q28"/>
    <mergeCell ref="P29:Q29"/>
    <mergeCell ref="P30:Q30"/>
    <mergeCell ref="P31:Q31"/>
    <mergeCell ref="P32:Q32"/>
    <mergeCell ref="P33:Q33"/>
    <mergeCell ref="P34:Q34"/>
    <mergeCell ref="P35:Q35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P5:Q5"/>
    <mergeCell ref="E10:Q10"/>
    <mergeCell ref="B2:F5"/>
    <mergeCell ref="P2:Q2"/>
    <mergeCell ref="P3:Q3"/>
    <mergeCell ref="P4:Q4"/>
    <mergeCell ref="B7:E7"/>
    <mergeCell ref="K7:L7"/>
    <mergeCell ref="K8:L8"/>
    <mergeCell ref="M7:Q7"/>
    <mergeCell ref="M8:Q8"/>
    <mergeCell ref="F7:J7"/>
    <mergeCell ref="F8:J8"/>
    <mergeCell ref="H2:N3"/>
    <mergeCell ref="H4:N4"/>
    <mergeCell ref="H5:N5"/>
    <mergeCell ref="C120:D120"/>
    <mergeCell ref="C121:D121"/>
    <mergeCell ref="C122:D122"/>
    <mergeCell ref="C132:D132"/>
    <mergeCell ref="C133:D133"/>
    <mergeCell ref="C134:D134"/>
    <mergeCell ref="C135:D135"/>
    <mergeCell ref="C136:D136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137:D137"/>
    <mergeCell ref="C138:D138"/>
    <mergeCell ref="C139:D139"/>
    <mergeCell ref="C140:D140"/>
    <mergeCell ref="C141:D141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147:D147"/>
    <mergeCell ref="C142:D142"/>
    <mergeCell ref="C143:D143"/>
    <mergeCell ref="C144:D144"/>
    <mergeCell ref="C146:D146"/>
    <mergeCell ref="P84:Q84"/>
    <mergeCell ref="P85:Q85"/>
    <mergeCell ref="P86:Q86"/>
    <mergeCell ref="P87:Q87"/>
    <mergeCell ref="P88:Q88"/>
    <mergeCell ref="P89:Q89"/>
    <mergeCell ref="P90:Q90"/>
    <mergeCell ref="P91:Q91"/>
    <mergeCell ref="P92:Q92"/>
    <mergeCell ref="P93:Q93"/>
    <mergeCell ref="P94:Q94"/>
    <mergeCell ref="P95:Q95"/>
    <mergeCell ref="P96:Q96"/>
    <mergeCell ref="P97:Q97"/>
    <mergeCell ref="P98:Q98"/>
    <mergeCell ref="P99:Q99"/>
    <mergeCell ref="P100:Q100"/>
    <mergeCell ref="P101:Q101"/>
    <mergeCell ref="P102:Q102"/>
    <mergeCell ref="P81:Q81"/>
    <mergeCell ref="P82:Q82"/>
    <mergeCell ref="P83:Q83"/>
    <mergeCell ref="P60:Q60"/>
    <mergeCell ref="P61:Q61"/>
    <mergeCell ref="P62:Q62"/>
    <mergeCell ref="P63:Q63"/>
    <mergeCell ref="P64:Q64"/>
    <mergeCell ref="P65:Q65"/>
    <mergeCell ref="P66:Q66"/>
    <mergeCell ref="P67:Q67"/>
    <mergeCell ref="P68:Q68"/>
    <mergeCell ref="P69:Q69"/>
    <mergeCell ref="P70:Q70"/>
    <mergeCell ref="P71:Q71"/>
    <mergeCell ref="P72:Q72"/>
    <mergeCell ref="P73:Q73"/>
    <mergeCell ref="P74:Q74"/>
    <mergeCell ref="P75:Q75"/>
    <mergeCell ref="P76:Q76"/>
    <mergeCell ref="P77:Q77"/>
    <mergeCell ref="P78:Q78"/>
    <mergeCell ref="P79:Q79"/>
    <mergeCell ref="P80:Q80"/>
    <mergeCell ref="P45:Q45"/>
    <mergeCell ref="P46:Q46"/>
    <mergeCell ref="P47:Q47"/>
    <mergeCell ref="P48:Q48"/>
    <mergeCell ref="P49:Q49"/>
    <mergeCell ref="P50:Q50"/>
    <mergeCell ref="B8:E8"/>
    <mergeCell ref="B10:D10"/>
    <mergeCell ref="C11:D11"/>
    <mergeCell ref="C12:D12"/>
    <mergeCell ref="C13:D13"/>
    <mergeCell ref="C14:D14"/>
    <mergeCell ref="C15:D15"/>
    <mergeCell ref="C16:D16"/>
    <mergeCell ref="C17:D17"/>
    <mergeCell ref="P11:Q11"/>
    <mergeCell ref="P12:Q12"/>
    <mergeCell ref="P13:Q13"/>
    <mergeCell ref="P14:Q14"/>
    <mergeCell ref="P15:Q15"/>
    <mergeCell ref="P16:Q16"/>
    <mergeCell ref="P17:Q17"/>
    <mergeCell ref="C37:D37"/>
    <mergeCell ref="C38:D38"/>
  </mergeCells>
  <conditionalFormatting sqref="F12:F150">
    <cfRule type="expression" dxfId="22" priority="2">
      <formula>IF(AND(F12="Sustantivo",N12="a_otra_institución_PEA"),TRUE,FALSE)</formula>
    </cfRule>
    <cfRule type="expression" dxfId="21" priority="4">
      <formula>IF(AND(F12="Sustantivo",N12="a_otra_unidad_administrativa_PEA"),TRUE,FALSE)</formula>
    </cfRule>
  </conditionalFormatting>
  <conditionalFormatting sqref="N12:N150">
    <cfRule type="expression" dxfId="20" priority="1">
      <formula>IF(AND(F12="Sustantivo",N12="a_otra_institución_PEA"),TRUE,FALSE)</formula>
    </cfRule>
    <cfRule type="expression" dxfId="19" priority="3">
      <formula>IF(AND(F12="Sustantivo",N12="a_otra_unidad_administrativa_PEA"),TRUE,FALSE)</formula>
    </cfRule>
  </conditionalFormatting>
  <dataValidations count="4">
    <dataValidation type="textLength" operator="equal" allowBlank="1" showInputMessage="1" showErrorMessage="1" error="El número de cédula es incorrecto" prompt="Ingrese solo 10 números" sqref="E12:E150" xr:uid="{00000000-0002-0000-0500-000000000000}">
      <formula1>10</formula1>
    </dataValidation>
    <dataValidation type="list" allowBlank="1" showInputMessage="1" showErrorMessage="1" sqref="O12:O151" xr:uid="{00000000-0002-0000-0500-000001000000}">
      <formula1>INDIRECT(N12)</formula1>
    </dataValidation>
    <dataValidation type="list" allowBlank="1" showInputMessage="1" showErrorMessage="1" sqref="F12:F150" xr:uid="{00000000-0002-0000-0500-000002000000}">
      <formula1>"Sustantivo,Adjetivo"</formula1>
    </dataValidation>
    <dataValidation type="list" allowBlank="1" showInputMessage="1" showErrorMessage="1" sqref="I153 J11" xr:uid="{00000000-0002-0000-0500-000003000000}"/>
  </dataValidations>
  <pageMargins left="0.25" right="0.25" top="0.75" bottom="0.75" header="0.3" footer="0.3"/>
  <pageSetup paperSize="206" scale="61" orientation="landscape" r:id="rId1"/>
  <rowBreaks count="2" manualBreakCount="2">
    <brk id="118" max="34" man="1"/>
    <brk id="159" max="34" man="1"/>
  </rowBreaks>
  <colBreaks count="1" manualBreakCount="1">
    <brk id="1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4000000}">
          <x14:formula1>
            <xm:f>Datos!$G$2:$G$11</xm:f>
          </x14:formula1>
          <xm:sqref>M7:O7</xm:sqref>
        </x14:dataValidation>
        <x14:dataValidation type="list" allowBlank="1" showInputMessage="1" showErrorMessage="1" xr:uid="{00000000-0002-0000-0500-000005000000}">
          <x14:formula1>
            <xm:f>PEA!$L$38:$O$38</xm:f>
          </x14:formula1>
          <xm:sqref>N12:N150</xm:sqref>
        </x14:dataValidation>
        <x14:dataValidation type="list" allowBlank="1" showInputMessage="1" showErrorMessage="1" xr:uid="{00000000-0002-0000-0500-000006000000}">
          <x14:formula1>
            <xm:f>Datos!$H$2:$H$7</xm:f>
          </x14:formula1>
          <xm:sqref>F5</xm:sqref>
        </x14:dataValidation>
        <x14:dataValidation type="list" allowBlank="1" showInputMessage="1" showErrorMessage="1" xr:uid="{00000000-0002-0000-0500-000007000000}">
          <x14:formula1>
            <xm:f>Datos!$H$2:$H$9</xm:f>
          </x14:formula1>
          <xm:sqref>H5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A1:BFW356"/>
  <sheetViews>
    <sheetView view="pageBreakPreview" zoomScaleNormal="90" zoomScaleSheetLayoutView="100" workbookViewId="0">
      <selection activeCell="F5" sqref="F5:I5"/>
    </sheetView>
  </sheetViews>
  <sheetFormatPr baseColWidth="10" defaultColWidth="0" defaultRowHeight="13.5" zeroHeight="1" x14ac:dyDescent="0.25"/>
  <cols>
    <col min="1" max="1" width="2.28515625" style="4" customWidth="1"/>
    <col min="2" max="2" width="3.7109375" style="4" customWidth="1"/>
    <col min="3" max="4" width="10.85546875" style="4" customWidth="1"/>
    <col min="5" max="5" width="14.42578125" style="4" customWidth="1"/>
    <col min="6" max="6" width="16.7109375" style="4" customWidth="1"/>
    <col min="7" max="7" width="15" style="140" customWidth="1"/>
    <col min="8" max="8" width="9.85546875" style="140" customWidth="1"/>
    <col min="9" max="9" width="21.140625" style="140" customWidth="1"/>
    <col min="10" max="10" width="13.42578125" style="140" customWidth="1"/>
    <col min="11" max="11" width="21.85546875" style="129" customWidth="1"/>
    <col min="12" max="12" width="2.28515625" style="4" customWidth="1"/>
    <col min="13" max="15" width="11.42578125" style="133" hidden="1" customWidth="1"/>
    <col min="16" max="236" width="11.42578125" style="4" hidden="1" customWidth="1"/>
    <col min="237" max="237" width="2.28515625" style="4" hidden="1" customWidth="1"/>
    <col min="238" max="238" width="3.140625" style="4" hidden="1" customWidth="1"/>
    <col min="239" max="239" width="29.7109375" style="4" hidden="1" customWidth="1"/>
    <col min="240" max="240" width="7" style="4" hidden="1" customWidth="1"/>
    <col min="241" max="241" width="32.85546875" style="4" hidden="1" customWidth="1"/>
    <col min="242" max="242" width="6.5703125" style="4" hidden="1" customWidth="1"/>
    <col min="243" max="250" width="6.28515625" style="4" hidden="1" customWidth="1"/>
    <col min="251" max="251" width="2.28515625" style="4" hidden="1" customWidth="1"/>
    <col min="252" max="492" width="11.42578125" style="4" hidden="1" customWidth="1"/>
    <col min="493" max="493" width="2.28515625" style="4" hidden="1" customWidth="1"/>
    <col min="494" max="494" width="3.140625" style="4" hidden="1" customWidth="1"/>
    <col min="495" max="495" width="29.7109375" style="4" hidden="1" customWidth="1"/>
    <col min="496" max="496" width="7" style="4" hidden="1" customWidth="1"/>
    <col min="497" max="497" width="32.85546875" style="4" hidden="1" customWidth="1"/>
    <col min="498" max="498" width="6.5703125" style="4" hidden="1" customWidth="1"/>
    <col min="499" max="506" width="6.28515625" style="4" hidden="1" customWidth="1"/>
    <col min="507" max="507" width="2.28515625" style="4" hidden="1" customWidth="1"/>
    <col min="508" max="748" width="11.42578125" style="4" hidden="1" customWidth="1"/>
    <col min="749" max="749" width="2.28515625" style="4" hidden="1" customWidth="1"/>
    <col min="750" max="750" width="3.140625" style="4" hidden="1" customWidth="1"/>
    <col min="751" max="751" width="29.7109375" style="4" hidden="1" customWidth="1"/>
    <col min="752" max="752" width="7" style="4" hidden="1" customWidth="1"/>
    <col min="753" max="753" width="32.85546875" style="4" hidden="1" customWidth="1"/>
    <col min="754" max="754" width="6.5703125" style="4" hidden="1" customWidth="1"/>
    <col min="755" max="762" width="6.28515625" style="4" hidden="1" customWidth="1"/>
    <col min="763" max="763" width="2.28515625" style="4" hidden="1" customWidth="1"/>
    <col min="764" max="1004" width="11.42578125" style="4" hidden="1" customWidth="1"/>
    <col min="1005" max="1005" width="2.28515625" style="4" hidden="1" customWidth="1"/>
    <col min="1006" max="1006" width="3.140625" style="4" hidden="1" customWidth="1"/>
    <col min="1007" max="1007" width="29.7109375" style="4" hidden="1" customWidth="1"/>
    <col min="1008" max="1008" width="7" style="4" hidden="1" customWidth="1"/>
    <col min="1009" max="1009" width="32.85546875" style="4" hidden="1" customWidth="1"/>
    <col min="1010" max="1010" width="6.5703125" style="4" hidden="1" customWidth="1"/>
    <col min="1011" max="1018" width="6.28515625" style="4" hidden="1" customWidth="1"/>
    <col min="1019" max="1019" width="2.28515625" style="4" hidden="1" customWidth="1"/>
    <col min="1020" max="1260" width="11.42578125" style="4" hidden="1" customWidth="1"/>
    <col min="1261" max="1261" width="2.28515625" style="4" hidden="1" customWidth="1"/>
    <col min="1262" max="1262" width="3.140625" style="4" hidden="1" customWidth="1"/>
    <col min="1263" max="1263" width="29.7109375" style="4" hidden="1" customWidth="1"/>
    <col min="1264" max="1264" width="7" style="4" hidden="1" customWidth="1"/>
    <col min="1265" max="1265" width="32.85546875" style="4" hidden="1" customWidth="1"/>
    <col min="1266" max="1266" width="6.5703125" style="4" hidden="1" customWidth="1"/>
    <col min="1267" max="1274" width="6.28515625" style="4" hidden="1" customWidth="1"/>
    <col min="1275" max="1275" width="2.28515625" style="4" hidden="1" customWidth="1"/>
    <col min="1276" max="1516" width="11.42578125" style="4" hidden="1" customWidth="1"/>
    <col min="1517" max="1517" width="2.28515625" style="4" hidden="1" customWidth="1"/>
    <col min="1518" max="1518" width="3.140625" style="4" hidden="1" customWidth="1"/>
    <col min="1519" max="1519" width="29.7109375" style="4" hidden="1" customWidth="1"/>
    <col min="1520" max="1520" width="7" style="4" hidden="1" customWidth="1"/>
    <col min="1521" max="1521" width="32.85546875" style="4" hidden="1" customWidth="1"/>
    <col min="1522" max="1522" width="6.5703125" style="4" hidden="1" customWidth="1"/>
    <col min="1523" max="1530" width="6.28515625" style="4" hidden="1" customWidth="1"/>
    <col min="1531" max="1531" width="2.28515625" style="4" hidden="1" customWidth="1"/>
    <col min="1532" max="16384" width="11.42578125" style="4" hidden="1"/>
  </cols>
  <sheetData>
    <row r="1" spans="1:34" ht="9.9499999999999993" customHeight="1" x14ac:dyDescent="0.25">
      <c r="A1" s="130"/>
      <c r="B1" s="131"/>
      <c r="C1" s="131"/>
      <c r="D1" s="131"/>
      <c r="E1" s="131"/>
      <c r="F1" s="131"/>
      <c r="G1" s="132"/>
      <c r="H1" s="132"/>
      <c r="I1" s="132"/>
      <c r="J1" s="132"/>
      <c r="K1" s="376"/>
      <c r="L1" s="182"/>
    </row>
    <row r="2" spans="1:34" ht="17.25" customHeight="1" x14ac:dyDescent="0.25">
      <c r="A2" s="134"/>
      <c r="B2" s="1019"/>
      <c r="C2" s="1019"/>
      <c r="D2" s="1019"/>
      <c r="E2" s="1019"/>
      <c r="F2" s="1018" t="s">
        <v>617</v>
      </c>
      <c r="G2" s="1018"/>
      <c r="H2" s="1018"/>
      <c r="I2" s="1018"/>
      <c r="J2" s="373" t="s">
        <v>64</v>
      </c>
      <c r="K2" s="374">
        <f>Datos!J2</f>
        <v>45293</v>
      </c>
      <c r="L2" s="135"/>
    </row>
    <row r="3" spans="1:34" ht="17.25" customHeight="1" x14ac:dyDescent="0.25">
      <c r="A3" s="134"/>
      <c r="B3" s="1019"/>
      <c r="C3" s="1019"/>
      <c r="D3" s="1019"/>
      <c r="E3" s="1019"/>
      <c r="F3" s="1018"/>
      <c r="G3" s="1018"/>
      <c r="H3" s="1018"/>
      <c r="I3" s="1018"/>
      <c r="J3" s="373" t="s">
        <v>62</v>
      </c>
      <c r="K3" s="323" t="s">
        <v>392</v>
      </c>
      <c r="L3" s="135"/>
    </row>
    <row r="4" spans="1:34" ht="17.25" customHeight="1" x14ac:dyDescent="0.25">
      <c r="A4" s="134"/>
      <c r="B4" s="1019"/>
      <c r="C4" s="1019"/>
      <c r="D4" s="1019"/>
      <c r="E4" s="1019"/>
      <c r="F4" s="1020" t="str">
        <f>'ÍNDICE 00'!C9</f>
        <v>LISTA DE ASIGNACIONES PARA HABILITACIÓN DE PARTIDAS VACANTES</v>
      </c>
      <c r="G4" s="1021"/>
      <c r="H4" s="1021"/>
      <c r="I4" s="1022"/>
      <c r="J4" s="373" t="s">
        <v>65</v>
      </c>
      <c r="K4" s="325" t="s">
        <v>347</v>
      </c>
      <c r="L4" s="135"/>
    </row>
    <row r="5" spans="1:34" ht="17.25" customHeight="1" x14ac:dyDescent="0.25">
      <c r="A5" s="134"/>
      <c r="B5" s="1019"/>
      <c r="C5" s="1019"/>
      <c r="D5" s="1019"/>
      <c r="E5" s="1019"/>
      <c r="F5" s="1004" t="s">
        <v>380</v>
      </c>
      <c r="G5" s="1005"/>
      <c r="H5" s="1005"/>
      <c r="I5" s="1006"/>
      <c r="J5" s="373" t="s">
        <v>60</v>
      </c>
      <c r="K5" s="298" t="str">
        <f>'ÍNDICE 00'!I9</f>
        <v>PRO-MDT-PTH-01 FOR 09 EXT</v>
      </c>
      <c r="L5" s="135"/>
    </row>
    <row r="6" spans="1:34" ht="9.9499999999999993" customHeight="1" x14ac:dyDescent="0.25">
      <c r="A6" s="134"/>
      <c r="B6" s="1024"/>
      <c r="C6" s="1024"/>
      <c r="D6" s="1024"/>
      <c r="E6" s="1024"/>
      <c r="F6" s="1024"/>
      <c r="G6" s="1024"/>
      <c r="H6" s="1024"/>
      <c r="I6" s="1024"/>
      <c r="J6" s="1024"/>
      <c r="L6" s="135"/>
    </row>
    <row r="7" spans="1:34" s="40" customFormat="1" ht="22.5" customHeight="1" x14ac:dyDescent="0.25">
      <c r="A7" s="3"/>
      <c r="B7" s="808" t="s">
        <v>56</v>
      </c>
      <c r="C7" s="804"/>
      <c r="D7" s="804"/>
      <c r="E7" s="804"/>
      <c r="F7" s="828"/>
      <c r="G7" s="828"/>
      <c r="H7" s="828"/>
      <c r="I7" s="828"/>
      <c r="J7" s="324" t="s">
        <v>79</v>
      </c>
      <c r="K7" s="326"/>
      <c r="L7" s="43"/>
      <c r="M7" s="41"/>
      <c r="N7" s="41"/>
      <c r="O7" s="45"/>
      <c r="P7" s="41"/>
      <c r="Q7" s="56"/>
      <c r="R7" s="41"/>
      <c r="S7" s="45"/>
      <c r="T7" s="41"/>
      <c r="U7" s="56"/>
      <c r="V7" s="41"/>
      <c r="W7" s="45"/>
      <c r="X7" s="41"/>
      <c r="Y7" s="56"/>
      <c r="Z7" s="41"/>
      <c r="AA7" s="45"/>
      <c r="AB7" s="41"/>
      <c r="AC7" s="56"/>
      <c r="AD7" s="41"/>
      <c r="AE7" s="45"/>
      <c r="AF7" s="41"/>
      <c r="AG7" s="56"/>
      <c r="AH7" s="41"/>
    </row>
    <row r="8" spans="1:34" s="40" customFormat="1" ht="18" customHeight="1" x14ac:dyDescent="0.25">
      <c r="A8" s="3"/>
      <c r="B8" s="1034" t="s">
        <v>175</v>
      </c>
      <c r="C8" s="807"/>
      <c r="D8" s="807"/>
      <c r="E8" s="807"/>
      <c r="F8" s="1023"/>
      <c r="G8" s="1023"/>
      <c r="H8" s="1023"/>
      <c r="I8" s="1023"/>
      <c r="J8" s="318" t="s">
        <v>205</v>
      </c>
      <c r="K8" s="375"/>
      <c r="L8" s="43"/>
      <c r="M8" s="41"/>
      <c r="N8" s="41"/>
      <c r="O8" s="45"/>
      <c r="P8" s="41"/>
      <c r="Q8" s="56"/>
      <c r="R8" s="41"/>
      <c r="S8" s="45"/>
      <c r="T8" s="41"/>
      <c r="U8" s="56"/>
      <c r="V8" s="41"/>
      <c r="W8" s="45"/>
      <c r="X8" s="41"/>
      <c r="Y8" s="56"/>
      <c r="Z8" s="41"/>
      <c r="AA8" s="45"/>
      <c r="AB8" s="41"/>
      <c r="AC8" s="56"/>
      <c r="AD8" s="41"/>
      <c r="AE8" s="45"/>
      <c r="AF8" s="41"/>
      <c r="AG8" s="56"/>
    </row>
    <row r="9" spans="1:34" s="40" customFormat="1" ht="14.25" customHeight="1" x14ac:dyDescent="0.25">
      <c r="A9" s="1035"/>
      <c r="B9" s="1036"/>
      <c r="C9" s="1036"/>
      <c r="D9" s="1036"/>
      <c r="E9" s="1036"/>
      <c r="F9" s="1036"/>
      <c r="G9" s="1036"/>
      <c r="H9" s="1036"/>
      <c r="I9" s="1036"/>
      <c r="J9" s="1036"/>
      <c r="K9" s="1036"/>
      <c r="L9" s="1037"/>
      <c r="M9" s="41"/>
      <c r="N9" s="41"/>
      <c r="O9" s="45"/>
      <c r="P9" s="41"/>
      <c r="Q9" s="56"/>
      <c r="R9" s="41"/>
      <c r="S9" s="45"/>
      <c r="T9" s="41"/>
      <c r="U9" s="56"/>
      <c r="V9" s="41"/>
      <c r="W9" s="45"/>
      <c r="X9" s="41"/>
      <c r="Y9" s="56"/>
      <c r="Z9" s="41"/>
      <c r="AA9" s="45"/>
      <c r="AB9" s="41"/>
      <c r="AC9" s="56"/>
      <c r="AD9" s="41"/>
      <c r="AE9" s="45"/>
      <c r="AF9" s="41"/>
      <c r="AG9" s="56"/>
    </row>
    <row r="10" spans="1:34" ht="16.5" customHeight="1" x14ac:dyDescent="0.25">
      <c r="A10" s="134"/>
      <c r="B10" s="1029" t="s">
        <v>57</v>
      </c>
      <c r="C10" s="1029"/>
      <c r="D10" s="1029"/>
      <c r="E10" s="989"/>
      <c r="F10" s="990"/>
      <c r="G10" s="990"/>
      <c r="H10" s="990"/>
      <c r="I10" s="990"/>
      <c r="J10" s="990"/>
      <c r="K10" s="991"/>
      <c r="L10" s="135"/>
      <c r="M10" s="4"/>
      <c r="N10" s="4"/>
      <c r="O10" s="4"/>
    </row>
    <row r="11" spans="1:34" ht="33.950000000000003" customHeight="1" x14ac:dyDescent="0.25">
      <c r="A11" s="134"/>
      <c r="B11" s="136" t="s">
        <v>101</v>
      </c>
      <c r="C11" s="1025" t="s">
        <v>2</v>
      </c>
      <c r="D11" s="1026"/>
      <c r="E11" s="136" t="s">
        <v>58</v>
      </c>
      <c r="F11" s="136" t="s">
        <v>8</v>
      </c>
      <c r="G11" s="136" t="s">
        <v>3</v>
      </c>
      <c r="H11" s="136" t="s">
        <v>10</v>
      </c>
      <c r="I11" s="136" t="s">
        <v>7</v>
      </c>
      <c r="J11" s="136" t="s">
        <v>11</v>
      </c>
      <c r="K11" s="119" t="s">
        <v>201</v>
      </c>
      <c r="L11" s="135"/>
    </row>
    <row r="12" spans="1:34" ht="33.950000000000003" customHeight="1" x14ac:dyDescent="0.25">
      <c r="A12" s="134"/>
      <c r="B12" s="141"/>
      <c r="C12" s="1027"/>
      <c r="D12" s="1028"/>
      <c r="E12" s="233"/>
      <c r="F12" s="233"/>
      <c r="G12" s="158"/>
      <c r="H12" s="195"/>
      <c r="I12" s="672"/>
      <c r="J12" s="232"/>
      <c r="K12" s="141"/>
      <c r="L12" s="135"/>
      <c r="N12" s="1032" t="s">
        <v>213</v>
      </c>
      <c r="O12" s="1032"/>
      <c r="P12" s="1032"/>
      <c r="Q12" s="1032"/>
    </row>
    <row r="13" spans="1:34" ht="33.950000000000003" customHeight="1" x14ac:dyDescent="0.3">
      <c r="A13" s="134"/>
      <c r="B13" s="141"/>
      <c r="C13" s="1027"/>
      <c r="D13" s="1028"/>
      <c r="E13" s="233"/>
      <c r="F13" s="233"/>
      <c r="G13" s="158"/>
      <c r="H13" s="195"/>
      <c r="I13" s="232"/>
      <c r="J13" s="449"/>
      <c r="K13" s="141"/>
      <c r="L13" s="135"/>
      <c r="N13" s="1031" t="s">
        <v>207</v>
      </c>
      <c r="O13" s="1031"/>
      <c r="P13" s="1031"/>
      <c r="Q13" s="1031"/>
    </row>
    <row r="14" spans="1:34" ht="33.950000000000003" customHeight="1" x14ac:dyDescent="0.25">
      <c r="A14" s="134"/>
      <c r="B14" s="141"/>
      <c r="C14" s="1027"/>
      <c r="D14" s="1028"/>
      <c r="E14" s="233"/>
      <c r="F14" s="233"/>
      <c r="G14" s="158"/>
      <c r="H14" s="195"/>
      <c r="I14" s="232"/>
      <c r="J14" s="449"/>
      <c r="K14" s="141"/>
      <c r="L14" s="135"/>
    </row>
    <row r="15" spans="1:34" ht="33.950000000000003" customHeight="1" x14ac:dyDescent="0.25">
      <c r="A15" s="134"/>
      <c r="B15" s="141"/>
      <c r="C15" s="1027"/>
      <c r="D15" s="1028"/>
      <c r="E15" s="233"/>
      <c r="F15" s="233"/>
      <c r="G15" s="158"/>
      <c r="H15" s="195"/>
      <c r="I15" s="232"/>
      <c r="J15" s="449"/>
      <c r="K15" s="141"/>
      <c r="L15" s="135"/>
    </row>
    <row r="16" spans="1:34" ht="33.950000000000003" customHeight="1" x14ac:dyDescent="0.25">
      <c r="A16" s="134"/>
      <c r="B16" s="141"/>
      <c r="C16" s="1027"/>
      <c r="D16" s="1028"/>
      <c r="E16" s="233"/>
      <c r="F16" s="233"/>
      <c r="G16" s="158"/>
      <c r="H16" s="195"/>
      <c r="I16" s="232"/>
      <c r="J16" s="449"/>
      <c r="K16" s="141"/>
      <c r="L16" s="135"/>
    </row>
    <row r="17" spans="1:12" ht="33.950000000000003" customHeight="1" x14ac:dyDescent="0.25">
      <c r="A17" s="134"/>
      <c r="B17" s="141"/>
      <c r="C17" s="1027"/>
      <c r="D17" s="1028"/>
      <c r="E17" s="233"/>
      <c r="F17" s="233"/>
      <c r="G17" s="158"/>
      <c r="H17" s="195"/>
      <c r="I17" s="232"/>
      <c r="J17" s="449"/>
      <c r="K17" s="141"/>
      <c r="L17" s="135"/>
    </row>
    <row r="18" spans="1:12" ht="33.950000000000003" customHeight="1" x14ac:dyDescent="0.25">
      <c r="A18" s="134"/>
      <c r="B18" s="141"/>
      <c r="C18" s="1027"/>
      <c r="D18" s="1028"/>
      <c r="E18" s="233"/>
      <c r="F18" s="233"/>
      <c r="G18" s="158"/>
      <c r="H18" s="195"/>
      <c r="I18" s="232"/>
      <c r="J18" s="449"/>
      <c r="K18" s="141"/>
      <c r="L18" s="135"/>
    </row>
    <row r="19" spans="1:12" ht="33.950000000000003" customHeight="1" x14ac:dyDescent="0.25">
      <c r="A19" s="134"/>
      <c r="B19" s="141"/>
      <c r="C19" s="1027"/>
      <c r="D19" s="1028"/>
      <c r="E19" s="233"/>
      <c r="F19" s="233"/>
      <c r="G19" s="158"/>
      <c r="H19" s="195"/>
      <c r="I19" s="232"/>
      <c r="J19" s="449"/>
      <c r="K19" s="141"/>
      <c r="L19" s="135"/>
    </row>
    <row r="20" spans="1:12" ht="33.950000000000003" customHeight="1" x14ac:dyDescent="0.25">
      <c r="A20" s="134"/>
      <c r="B20" s="141"/>
      <c r="C20" s="1027"/>
      <c r="D20" s="1028"/>
      <c r="E20" s="233"/>
      <c r="F20" s="233"/>
      <c r="G20" s="158"/>
      <c r="H20" s="195"/>
      <c r="I20" s="232"/>
      <c r="J20" s="449"/>
      <c r="K20" s="141"/>
      <c r="L20" s="135"/>
    </row>
    <row r="21" spans="1:12" ht="33.950000000000003" customHeight="1" x14ac:dyDescent="0.25">
      <c r="A21" s="134"/>
      <c r="B21" s="141"/>
      <c r="C21" s="1027"/>
      <c r="D21" s="1028"/>
      <c r="E21" s="233"/>
      <c r="F21" s="233"/>
      <c r="G21" s="158"/>
      <c r="H21" s="195"/>
      <c r="I21" s="232"/>
      <c r="J21" s="449"/>
      <c r="K21" s="141"/>
      <c r="L21" s="135"/>
    </row>
    <row r="22" spans="1:12" ht="33.950000000000003" customHeight="1" x14ac:dyDescent="0.25">
      <c r="A22" s="134"/>
      <c r="B22" s="141"/>
      <c r="C22" s="1027"/>
      <c r="D22" s="1028"/>
      <c r="E22" s="233"/>
      <c r="F22" s="233"/>
      <c r="G22" s="158"/>
      <c r="H22" s="195"/>
      <c r="I22" s="232"/>
      <c r="J22" s="449"/>
      <c r="K22" s="141"/>
      <c r="L22" s="135"/>
    </row>
    <row r="23" spans="1:12" ht="33.950000000000003" customHeight="1" x14ac:dyDescent="0.25">
      <c r="A23" s="134"/>
      <c r="B23" s="141"/>
      <c r="C23" s="1027"/>
      <c r="D23" s="1028"/>
      <c r="E23" s="233"/>
      <c r="F23" s="233"/>
      <c r="G23" s="158"/>
      <c r="H23" s="195"/>
      <c r="I23" s="232"/>
      <c r="J23" s="449"/>
      <c r="K23" s="141"/>
      <c r="L23" s="135"/>
    </row>
    <row r="24" spans="1:12" ht="33.950000000000003" customHeight="1" x14ac:dyDescent="0.25">
      <c r="A24" s="134"/>
      <c r="B24" s="141"/>
      <c r="C24" s="1027"/>
      <c r="D24" s="1028"/>
      <c r="E24" s="233"/>
      <c r="F24" s="233"/>
      <c r="G24" s="158"/>
      <c r="H24" s="195"/>
      <c r="I24" s="232"/>
      <c r="J24" s="449"/>
      <c r="K24" s="141"/>
      <c r="L24" s="135"/>
    </row>
    <row r="25" spans="1:12" ht="33.950000000000003" customHeight="1" x14ac:dyDescent="0.25">
      <c r="A25" s="134"/>
      <c r="B25" s="141"/>
      <c r="C25" s="1027"/>
      <c r="D25" s="1028"/>
      <c r="E25" s="233"/>
      <c r="F25" s="233"/>
      <c r="G25" s="158"/>
      <c r="H25" s="195"/>
      <c r="I25" s="232"/>
      <c r="J25" s="449"/>
      <c r="K25" s="141"/>
      <c r="L25" s="135"/>
    </row>
    <row r="26" spans="1:12" ht="33.950000000000003" customHeight="1" x14ac:dyDescent="0.25">
      <c r="A26" s="134"/>
      <c r="B26" s="141"/>
      <c r="C26" s="1027"/>
      <c r="D26" s="1028"/>
      <c r="E26" s="233"/>
      <c r="F26" s="233"/>
      <c r="G26" s="158"/>
      <c r="H26" s="195"/>
      <c r="I26" s="232"/>
      <c r="J26" s="449"/>
      <c r="K26" s="141"/>
      <c r="L26" s="135"/>
    </row>
    <row r="27" spans="1:12" ht="33.950000000000003" customHeight="1" x14ac:dyDescent="0.25">
      <c r="A27" s="134"/>
      <c r="B27" s="141"/>
      <c r="C27" s="1027"/>
      <c r="D27" s="1028"/>
      <c r="E27" s="233"/>
      <c r="F27" s="233"/>
      <c r="G27" s="158"/>
      <c r="H27" s="195"/>
      <c r="I27" s="232"/>
      <c r="J27" s="449"/>
      <c r="K27" s="141"/>
      <c r="L27" s="135"/>
    </row>
    <row r="28" spans="1:12" ht="33.950000000000003" customHeight="1" x14ac:dyDescent="0.25">
      <c r="A28" s="134"/>
      <c r="B28" s="141"/>
      <c r="C28" s="1027"/>
      <c r="D28" s="1028"/>
      <c r="E28" s="233"/>
      <c r="F28" s="233"/>
      <c r="G28" s="158"/>
      <c r="H28" s="195"/>
      <c r="I28" s="232"/>
      <c r="J28" s="449"/>
      <c r="K28" s="141"/>
      <c r="L28" s="135"/>
    </row>
    <row r="29" spans="1:12" ht="33.950000000000003" customHeight="1" x14ac:dyDescent="0.25">
      <c r="A29" s="134"/>
      <c r="B29" s="141"/>
      <c r="C29" s="1027"/>
      <c r="D29" s="1028"/>
      <c r="E29" s="233"/>
      <c r="F29" s="233"/>
      <c r="G29" s="158"/>
      <c r="H29" s="195"/>
      <c r="I29" s="232"/>
      <c r="J29" s="449"/>
      <c r="K29" s="141"/>
      <c r="L29" s="135"/>
    </row>
    <row r="30" spans="1:12" ht="33.950000000000003" customHeight="1" x14ac:dyDescent="0.25">
      <c r="A30" s="134"/>
      <c r="B30" s="141"/>
      <c r="C30" s="1027"/>
      <c r="D30" s="1028"/>
      <c r="E30" s="233"/>
      <c r="F30" s="233"/>
      <c r="G30" s="158"/>
      <c r="H30" s="195"/>
      <c r="I30" s="232"/>
      <c r="J30" s="449"/>
      <c r="K30" s="141"/>
      <c r="L30" s="135"/>
    </row>
    <row r="31" spans="1:12" ht="33.950000000000003" customHeight="1" x14ac:dyDescent="0.25">
      <c r="A31" s="134"/>
      <c r="B31" s="141"/>
      <c r="C31" s="1027"/>
      <c r="D31" s="1028"/>
      <c r="E31" s="233"/>
      <c r="F31" s="233"/>
      <c r="G31" s="158"/>
      <c r="H31" s="195"/>
      <c r="I31" s="232"/>
      <c r="J31" s="449"/>
      <c r="K31" s="141"/>
      <c r="L31" s="135"/>
    </row>
    <row r="32" spans="1:12" ht="33.950000000000003" customHeight="1" x14ac:dyDescent="0.25">
      <c r="A32" s="134"/>
      <c r="B32" s="141"/>
      <c r="C32" s="1027"/>
      <c r="D32" s="1028"/>
      <c r="E32" s="233"/>
      <c r="F32" s="233"/>
      <c r="G32" s="158"/>
      <c r="H32" s="195"/>
      <c r="I32" s="232"/>
      <c r="J32" s="449"/>
      <c r="K32" s="141"/>
      <c r="L32" s="135"/>
    </row>
    <row r="33" spans="1:12" ht="33.950000000000003" customHeight="1" x14ac:dyDescent="0.25">
      <c r="A33" s="134"/>
      <c r="B33" s="141"/>
      <c r="C33" s="1027"/>
      <c r="D33" s="1028"/>
      <c r="E33" s="233"/>
      <c r="F33" s="233"/>
      <c r="G33" s="158"/>
      <c r="H33" s="195"/>
      <c r="I33" s="232"/>
      <c r="J33" s="449"/>
      <c r="K33" s="141"/>
      <c r="L33" s="135"/>
    </row>
    <row r="34" spans="1:12" ht="33.950000000000003" customHeight="1" x14ac:dyDescent="0.25">
      <c r="A34" s="134"/>
      <c r="B34" s="141"/>
      <c r="C34" s="1027"/>
      <c r="D34" s="1028"/>
      <c r="E34" s="233"/>
      <c r="F34" s="233"/>
      <c r="G34" s="158"/>
      <c r="H34" s="195"/>
      <c r="I34" s="232"/>
      <c r="J34" s="449"/>
      <c r="K34" s="141"/>
      <c r="L34" s="135"/>
    </row>
    <row r="35" spans="1:12" ht="33.950000000000003" customHeight="1" x14ac:dyDescent="0.25">
      <c r="A35" s="134"/>
      <c r="B35" s="141"/>
      <c r="C35" s="1027"/>
      <c r="D35" s="1028"/>
      <c r="E35" s="233"/>
      <c r="F35" s="233"/>
      <c r="G35" s="158"/>
      <c r="H35" s="195"/>
      <c r="I35" s="232"/>
      <c r="J35" s="449"/>
      <c r="K35" s="141"/>
      <c r="L35" s="135"/>
    </row>
    <row r="36" spans="1:12" ht="33.950000000000003" customHeight="1" x14ac:dyDescent="0.25">
      <c r="A36" s="134"/>
      <c r="B36" s="141"/>
      <c r="C36" s="1027"/>
      <c r="D36" s="1028"/>
      <c r="E36" s="233"/>
      <c r="F36" s="233"/>
      <c r="G36" s="158"/>
      <c r="H36" s="195"/>
      <c r="I36" s="232"/>
      <c r="J36" s="449"/>
      <c r="K36" s="141"/>
      <c r="L36" s="135"/>
    </row>
    <row r="37" spans="1:12" ht="33.950000000000003" customHeight="1" x14ac:dyDescent="0.25">
      <c r="A37" s="134"/>
      <c r="B37" s="141"/>
      <c r="C37" s="1027"/>
      <c r="D37" s="1028"/>
      <c r="E37" s="233"/>
      <c r="F37" s="233"/>
      <c r="G37" s="158"/>
      <c r="H37" s="195"/>
      <c r="I37" s="232"/>
      <c r="J37" s="449"/>
      <c r="K37" s="141"/>
      <c r="L37" s="135"/>
    </row>
    <row r="38" spans="1:12" ht="33.950000000000003" customHeight="1" x14ac:dyDescent="0.25">
      <c r="A38" s="134"/>
      <c r="B38" s="141"/>
      <c r="C38" s="1027"/>
      <c r="D38" s="1028"/>
      <c r="E38" s="233"/>
      <c r="F38" s="233"/>
      <c r="G38" s="158"/>
      <c r="H38" s="195"/>
      <c r="I38" s="232"/>
      <c r="J38" s="449"/>
      <c r="K38" s="141"/>
      <c r="L38" s="135"/>
    </row>
    <row r="39" spans="1:12" ht="33.950000000000003" customHeight="1" x14ac:dyDescent="0.25">
      <c r="A39" s="134"/>
      <c r="B39" s="141"/>
      <c r="C39" s="1027"/>
      <c r="D39" s="1028"/>
      <c r="E39" s="233"/>
      <c r="F39" s="233"/>
      <c r="G39" s="158"/>
      <c r="H39" s="195"/>
      <c r="I39" s="232"/>
      <c r="J39" s="449"/>
      <c r="K39" s="141"/>
      <c r="L39" s="135"/>
    </row>
    <row r="40" spans="1:12" ht="33.950000000000003" customHeight="1" x14ac:dyDescent="0.25">
      <c r="A40" s="134"/>
      <c r="B40" s="141"/>
      <c r="C40" s="1027"/>
      <c r="D40" s="1028"/>
      <c r="E40" s="233"/>
      <c r="F40" s="233"/>
      <c r="G40" s="158"/>
      <c r="H40" s="195"/>
      <c r="I40" s="232"/>
      <c r="J40" s="449"/>
      <c r="K40" s="141"/>
      <c r="L40" s="135"/>
    </row>
    <row r="41" spans="1:12" ht="33.950000000000003" customHeight="1" x14ac:dyDescent="0.25">
      <c r="A41" s="134"/>
      <c r="B41" s="141"/>
      <c r="C41" s="1027"/>
      <c r="D41" s="1028"/>
      <c r="E41" s="233"/>
      <c r="F41" s="233"/>
      <c r="G41" s="158"/>
      <c r="H41" s="195"/>
      <c r="I41" s="232"/>
      <c r="J41" s="449"/>
      <c r="K41" s="141"/>
      <c r="L41" s="135"/>
    </row>
    <row r="42" spans="1:12" ht="33.950000000000003" customHeight="1" x14ac:dyDescent="0.25">
      <c r="A42" s="134"/>
      <c r="B42" s="141"/>
      <c r="C42" s="1027"/>
      <c r="D42" s="1028"/>
      <c r="E42" s="233"/>
      <c r="F42" s="233"/>
      <c r="G42" s="158"/>
      <c r="H42" s="195"/>
      <c r="I42" s="232"/>
      <c r="J42" s="449"/>
      <c r="K42" s="141"/>
      <c r="L42" s="135"/>
    </row>
    <row r="43" spans="1:12" ht="33.950000000000003" customHeight="1" x14ac:dyDescent="0.25">
      <c r="A43" s="134"/>
      <c r="B43" s="141"/>
      <c r="C43" s="1027"/>
      <c r="D43" s="1028"/>
      <c r="E43" s="233"/>
      <c r="F43" s="233"/>
      <c r="G43" s="158"/>
      <c r="H43" s="195"/>
      <c r="I43" s="232"/>
      <c r="J43" s="449"/>
      <c r="K43" s="141"/>
      <c r="L43" s="135"/>
    </row>
    <row r="44" spans="1:12" ht="33.950000000000003" customHeight="1" x14ac:dyDescent="0.25">
      <c r="A44" s="134"/>
      <c r="B44" s="141"/>
      <c r="C44" s="1027"/>
      <c r="D44" s="1028"/>
      <c r="E44" s="233"/>
      <c r="F44" s="233"/>
      <c r="G44" s="158"/>
      <c r="H44" s="195"/>
      <c r="I44" s="232"/>
      <c r="J44" s="449"/>
      <c r="K44" s="141"/>
      <c r="L44" s="135"/>
    </row>
    <row r="45" spans="1:12" ht="33.950000000000003" customHeight="1" x14ac:dyDescent="0.25">
      <c r="A45" s="134"/>
      <c r="B45" s="141"/>
      <c r="C45" s="1027"/>
      <c r="D45" s="1028"/>
      <c r="E45" s="233"/>
      <c r="F45" s="233"/>
      <c r="G45" s="158"/>
      <c r="H45" s="195"/>
      <c r="I45" s="232"/>
      <c r="J45" s="449"/>
      <c r="K45" s="141"/>
      <c r="L45" s="135"/>
    </row>
    <row r="46" spans="1:12" ht="33.950000000000003" customHeight="1" x14ac:dyDescent="0.25">
      <c r="A46" s="134"/>
      <c r="B46" s="141"/>
      <c r="C46" s="1027"/>
      <c r="D46" s="1028"/>
      <c r="E46" s="233"/>
      <c r="F46" s="233"/>
      <c r="G46" s="158"/>
      <c r="H46" s="195"/>
      <c r="I46" s="232"/>
      <c r="J46" s="449"/>
      <c r="K46" s="141"/>
      <c r="L46" s="135"/>
    </row>
    <row r="47" spans="1:12" ht="33.950000000000003" customHeight="1" x14ac:dyDescent="0.25">
      <c r="A47" s="134"/>
      <c r="B47" s="141"/>
      <c r="C47" s="1027"/>
      <c r="D47" s="1028"/>
      <c r="E47" s="233"/>
      <c r="F47" s="233"/>
      <c r="G47" s="158"/>
      <c r="H47" s="195"/>
      <c r="I47" s="232"/>
      <c r="J47" s="449"/>
      <c r="K47" s="141"/>
      <c r="L47" s="135"/>
    </row>
    <row r="48" spans="1:12" ht="33.950000000000003" customHeight="1" x14ac:dyDescent="0.25">
      <c r="A48" s="134"/>
      <c r="B48" s="141"/>
      <c r="C48" s="1027"/>
      <c r="D48" s="1028"/>
      <c r="E48" s="233"/>
      <c r="F48" s="233"/>
      <c r="G48" s="158"/>
      <c r="H48" s="195"/>
      <c r="I48" s="232"/>
      <c r="J48" s="449"/>
      <c r="K48" s="141"/>
      <c r="L48" s="135"/>
    </row>
    <row r="49" spans="1:12" ht="33.950000000000003" customHeight="1" x14ac:dyDescent="0.25">
      <c r="A49" s="134"/>
      <c r="B49" s="141"/>
      <c r="C49" s="1027"/>
      <c r="D49" s="1028"/>
      <c r="E49" s="233"/>
      <c r="F49" s="233"/>
      <c r="G49" s="158"/>
      <c r="H49" s="195"/>
      <c r="I49" s="232"/>
      <c r="J49" s="449"/>
      <c r="K49" s="141"/>
      <c r="L49" s="135"/>
    </row>
    <row r="50" spans="1:12" ht="33.950000000000003" customHeight="1" x14ac:dyDescent="0.25">
      <c r="A50" s="134"/>
      <c r="B50" s="141"/>
      <c r="C50" s="1027"/>
      <c r="D50" s="1028"/>
      <c r="E50" s="233"/>
      <c r="F50" s="233"/>
      <c r="G50" s="158"/>
      <c r="H50" s="195"/>
      <c r="I50" s="232"/>
      <c r="J50" s="449"/>
      <c r="K50" s="141"/>
      <c r="L50" s="135"/>
    </row>
    <row r="51" spans="1:12" ht="33.950000000000003" customHeight="1" x14ac:dyDescent="0.25">
      <c r="A51" s="134"/>
      <c r="B51" s="141"/>
      <c r="C51" s="1027"/>
      <c r="D51" s="1028"/>
      <c r="E51" s="233"/>
      <c r="F51" s="233"/>
      <c r="G51" s="158"/>
      <c r="H51" s="195"/>
      <c r="I51" s="232"/>
      <c r="J51" s="449"/>
      <c r="K51" s="141"/>
      <c r="L51" s="135"/>
    </row>
    <row r="52" spans="1:12" ht="33.950000000000003" customHeight="1" x14ac:dyDescent="0.25">
      <c r="A52" s="134"/>
      <c r="B52" s="141"/>
      <c r="C52" s="1027"/>
      <c r="D52" s="1028"/>
      <c r="E52" s="233"/>
      <c r="F52" s="233"/>
      <c r="G52" s="158"/>
      <c r="H52" s="195"/>
      <c r="I52" s="232"/>
      <c r="J52" s="449"/>
      <c r="K52" s="141"/>
      <c r="L52" s="135"/>
    </row>
    <row r="53" spans="1:12" ht="33.950000000000003" customHeight="1" x14ac:dyDescent="0.25">
      <c r="A53" s="134"/>
      <c r="B53" s="141"/>
      <c r="C53" s="1027"/>
      <c r="D53" s="1028"/>
      <c r="E53" s="233"/>
      <c r="F53" s="233"/>
      <c r="G53" s="158"/>
      <c r="H53" s="195"/>
      <c r="I53" s="232"/>
      <c r="J53" s="449"/>
      <c r="K53" s="141"/>
      <c r="L53" s="135"/>
    </row>
    <row r="54" spans="1:12" ht="33.950000000000003" customHeight="1" x14ac:dyDescent="0.25">
      <c r="A54" s="134"/>
      <c r="B54" s="141"/>
      <c r="C54" s="1027"/>
      <c r="D54" s="1028"/>
      <c r="E54" s="233"/>
      <c r="F54" s="233"/>
      <c r="G54" s="158"/>
      <c r="H54" s="195"/>
      <c r="I54" s="232"/>
      <c r="J54" s="449"/>
      <c r="K54" s="141"/>
      <c r="L54" s="135"/>
    </row>
    <row r="55" spans="1:12" ht="33.950000000000003" customHeight="1" x14ac:dyDescent="0.25">
      <c r="A55" s="134"/>
      <c r="B55" s="141"/>
      <c r="C55" s="1027"/>
      <c r="D55" s="1028"/>
      <c r="E55" s="233"/>
      <c r="F55" s="233"/>
      <c r="G55" s="158"/>
      <c r="H55" s="195"/>
      <c r="I55" s="232"/>
      <c r="J55" s="449"/>
      <c r="K55" s="141"/>
      <c r="L55" s="135"/>
    </row>
    <row r="56" spans="1:12" ht="33.950000000000003" customHeight="1" x14ac:dyDescent="0.25">
      <c r="A56" s="134"/>
      <c r="B56" s="141"/>
      <c r="C56" s="1027"/>
      <c r="D56" s="1028"/>
      <c r="E56" s="233"/>
      <c r="F56" s="233"/>
      <c r="G56" s="158"/>
      <c r="H56" s="195"/>
      <c r="I56" s="232"/>
      <c r="J56" s="449"/>
      <c r="K56" s="141"/>
      <c r="L56" s="135"/>
    </row>
    <row r="57" spans="1:12" ht="33.950000000000003" customHeight="1" x14ac:dyDescent="0.25">
      <c r="A57" s="134"/>
      <c r="B57" s="141"/>
      <c r="C57" s="1027"/>
      <c r="D57" s="1028"/>
      <c r="E57" s="233"/>
      <c r="F57" s="233"/>
      <c r="G57" s="158"/>
      <c r="H57" s="195"/>
      <c r="I57" s="232"/>
      <c r="J57" s="449"/>
      <c r="K57" s="141"/>
      <c r="L57" s="135"/>
    </row>
    <row r="58" spans="1:12" ht="33.950000000000003" customHeight="1" x14ac:dyDescent="0.25">
      <c r="A58" s="134"/>
      <c r="B58" s="141"/>
      <c r="C58" s="1027"/>
      <c r="D58" s="1028"/>
      <c r="E58" s="233"/>
      <c r="F58" s="233"/>
      <c r="G58" s="158"/>
      <c r="H58" s="195"/>
      <c r="I58" s="232"/>
      <c r="J58" s="449"/>
      <c r="K58" s="141"/>
      <c r="L58" s="135"/>
    </row>
    <row r="59" spans="1:12" ht="33.950000000000003" customHeight="1" x14ac:dyDescent="0.25">
      <c r="A59" s="134"/>
      <c r="B59" s="141"/>
      <c r="C59" s="1027"/>
      <c r="D59" s="1028"/>
      <c r="E59" s="233"/>
      <c r="F59" s="233"/>
      <c r="G59" s="158"/>
      <c r="H59" s="195"/>
      <c r="I59" s="232"/>
      <c r="J59" s="449"/>
      <c r="K59" s="141"/>
      <c r="L59" s="135"/>
    </row>
    <row r="60" spans="1:12" ht="33.950000000000003" customHeight="1" x14ac:dyDescent="0.25">
      <c r="A60" s="134"/>
      <c r="B60" s="141"/>
      <c r="C60" s="1027"/>
      <c r="D60" s="1028"/>
      <c r="E60" s="233"/>
      <c r="F60" s="233"/>
      <c r="G60" s="158"/>
      <c r="H60" s="195"/>
      <c r="I60" s="232"/>
      <c r="J60" s="449"/>
      <c r="K60" s="141"/>
      <c r="L60" s="135"/>
    </row>
    <row r="61" spans="1:12" ht="33.950000000000003" customHeight="1" x14ac:dyDescent="0.25">
      <c r="A61" s="134"/>
      <c r="B61" s="141"/>
      <c r="C61" s="1027"/>
      <c r="D61" s="1028"/>
      <c r="E61" s="233"/>
      <c r="F61" s="233"/>
      <c r="G61" s="158"/>
      <c r="H61" s="195"/>
      <c r="I61" s="232"/>
      <c r="J61" s="449"/>
      <c r="K61" s="141"/>
      <c r="L61" s="135"/>
    </row>
    <row r="62" spans="1:12" ht="33.950000000000003" customHeight="1" x14ac:dyDescent="0.25">
      <c r="A62" s="134"/>
      <c r="B62" s="141"/>
      <c r="C62" s="1027"/>
      <c r="D62" s="1028"/>
      <c r="E62" s="233"/>
      <c r="F62" s="233"/>
      <c r="G62" s="158"/>
      <c r="H62" s="195"/>
      <c r="I62" s="232"/>
      <c r="J62" s="449"/>
      <c r="K62" s="141"/>
      <c r="L62" s="135"/>
    </row>
    <row r="63" spans="1:12" ht="33.950000000000003" customHeight="1" x14ac:dyDescent="0.25">
      <c r="A63" s="134"/>
      <c r="B63" s="141"/>
      <c r="C63" s="1027"/>
      <c r="D63" s="1028"/>
      <c r="E63" s="233"/>
      <c r="F63" s="233"/>
      <c r="G63" s="158"/>
      <c r="H63" s="195"/>
      <c r="I63" s="232"/>
      <c r="J63" s="449"/>
      <c r="K63" s="141"/>
      <c r="L63" s="135"/>
    </row>
    <row r="64" spans="1:12" ht="33.950000000000003" customHeight="1" x14ac:dyDescent="0.25">
      <c r="A64" s="134"/>
      <c r="B64" s="141"/>
      <c r="C64" s="1027"/>
      <c r="D64" s="1028"/>
      <c r="E64" s="233"/>
      <c r="F64" s="233"/>
      <c r="G64" s="158"/>
      <c r="H64" s="195"/>
      <c r="I64" s="232"/>
      <c r="J64" s="449"/>
      <c r="K64" s="141"/>
      <c r="L64" s="135"/>
    </row>
    <row r="65" spans="1:12" ht="33.950000000000003" customHeight="1" x14ac:dyDescent="0.25">
      <c r="A65" s="134"/>
      <c r="B65" s="141"/>
      <c r="C65" s="1027"/>
      <c r="D65" s="1028"/>
      <c r="E65" s="233"/>
      <c r="F65" s="233"/>
      <c r="G65" s="158"/>
      <c r="H65" s="195"/>
      <c r="I65" s="232"/>
      <c r="J65" s="449"/>
      <c r="K65" s="141"/>
      <c r="L65" s="135"/>
    </row>
    <row r="66" spans="1:12" ht="33.950000000000003" customHeight="1" x14ac:dyDescent="0.25">
      <c r="A66" s="134"/>
      <c r="B66" s="141"/>
      <c r="C66" s="1027"/>
      <c r="D66" s="1028"/>
      <c r="E66" s="233"/>
      <c r="F66" s="233"/>
      <c r="G66" s="158"/>
      <c r="H66" s="195"/>
      <c r="I66" s="232"/>
      <c r="J66" s="449"/>
      <c r="K66" s="141"/>
      <c r="L66" s="135"/>
    </row>
    <row r="67" spans="1:12" ht="33.950000000000003" customHeight="1" x14ac:dyDescent="0.25">
      <c r="A67" s="134"/>
      <c r="B67" s="141"/>
      <c r="C67" s="1027"/>
      <c r="D67" s="1028"/>
      <c r="E67" s="233"/>
      <c r="F67" s="233"/>
      <c r="G67" s="158"/>
      <c r="H67" s="195"/>
      <c r="I67" s="232"/>
      <c r="J67" s="449"/>
      <c r="K67" s="141"/>
      <c r="L67" s="135"/>
    </row>
    <row r="68" spans="1:12" ht="33.950000000000003" customHeight="1" x14ac:dyDescent="0.25">
      <c r="A68" s="134"/>
      <c r="B68" s="141"/>
      <c r="C68" s="1027"/>
      <c r="D68" s="1028"/>
      <c r="E68" s="233"/>
      <c r="F68" s="233"/>
      <c r="G68" s="158"/>
      <c r="H68" s="195"/>
      <c r="I68" s="232"/>
      <c r="J68" s="449"/>
      <c r="K68" s="141"/>
      <c r="L68" s="135"/>
    </row>
    <row r="69" spans="1:12" ht="33.950000000000003" customHeight="1" x14ac:dyDescent="0.25">
      <c r="A69" s="134"/>
      <c r="B69" s="141"/>
      <c r="C69" s="1027"/>
      <c r="D69" s="1028"/>
      <c r="E69" s="233"/>
      <c r="F69" s="233"/>
      <c r="G69" s="158"/>
      <c r="H69" s="195"/>
      <c r="I69" s="232"/>
      <c r="J69" s="449"/>
      <c r="K69" s="141"/>
      <c r="L69" s="135"/>
    </row>
    <row r="70" spans="1:12" ht="33.950000000000003" customHeight="1" x14ac:dyDescent="0.25">
      <c r="A70" s="134"/>
      <c r="B70" s="141"/>
      <c r="C70" s="1027"/>
      <c r="D70" s="1028"/>
      <c r="E70" s="233"/>
      <c r="F70" s="233"/>
      <c r="G70" s="158"/>
      <c r="H70" s="195"/>
      <c r="I70" s="232"/>
      <c r="J70" s="449"/>
      <c r="K70" s="141"/>
      <c r="L70" s="135"/>
    </row>
    <row r="71" spans="1:12" ht="33.950000000000003" customHeight="1" x14ac:dyDescent="0.25">
      <c r="A71" s="134"/>
      <c r="B71" s="141"/>
      <c r="C71" s="1027"/>
      <c r="D71" s="1028"/>
      <c r="E71" s="233"/>
      <c r="F71" s="233"/>
      <c r="G71" s="158"/>
      <c r="H71" s="195"/>
      <c r="I71" s="232"/>
      <c r="J71" s="449"/>
      <c r="K71" s="141"/>
      <c r="L71" s="135"/>
    </row>
    <row r="72" spans="1:12" ht="33.950000000000003" customHeight="1" x14ac:dyDescent="0.25">
      <c r="A72" s="134"/>
      <c r="B72" s="141"/>
      <c r="C72" s="1027"/>
      <c r="D72" s="1028"/>
      <c r="E72" s="233"/>
      <c r="F72" s="233"/>
      <c r="G72" s="158"/>
      <c r="H72" s="195"/>
      <c r="I72" s="232"/>
      <c r="J72" s="449"/>
      <c r="K72" s="141"/>
      <c r="L72" s="135"/>
    </row>
    <row r="73" spans="1:12" ht="33.950000000000003" customHeight="1" x14ac:dyDescent="0.25">
      <c r="A73" s="134"/>
      <c r="B73" s="141"/>
      <c r="C73" s="1027"/>
      <c r="D73" s="1028"/>
      <c r="E73" s="233"/>
      <c r="F73" s="233"/>
      <c r="G73" s="158"/>
      <c r="H73" s="195"/>
      <c r="I73" s="232"/>
      <c r="J73" s="449"/>
      <c r="K73" s="141"/>
      <c r="L73" s="135"/>
    </row>
    <row r="74" spans="1:12" ht="33.950000000000003" customHeight="1" x14ac:dyDescent="0.25">
      <c r="A74" s="134"/>
      <c r="B74" s="141"/>
      <c r="C74" s="1027"/>
      <c r="D74" s="1028"/>
      <c r="E74" s="233"/>
      <c r="F74" s="233"/>
      <c r="G74" s="158"/>
      <c r="H74" s="195"/>
      <c r="I74" s="232"/>
      <c r="J74" s="449"/>
      <c r="K74" s="141"/>
      <c r="L74" s="135"/>
    </row>
    <row r="75" spans="1:12" ht="33.950000000000003" customHeight="1" x14ac:dyDescent="0.25">
      <c r="A75" s="134"/>
      <c r="B75" s="141"/>
      <c r="C75" s="1027"/>
      <c r="D75" s="1028"/>
      <c r="E75" s="233"/>
      <c r="F75" s="233"/>
      <c r="G75" s="158"/>
      <c r="H75" s="195"/>
      <c r="I75" s="232"/>
      <c r="J75" s="449"/>
      <c r="K75" s="141"/>
      <c r="L75" s="135"/>
    </row>
    <row r="76" spans="1:12" ht="33.950000000000003" customHeight="1" x14ac:dyDescent="0.25">
      <c r="A76" s="134"/>
      <c r="B76" s="141"/>
      <c r="C76" s="1027"/>
      <c r="D76" s="1028"/>
      <c r="E76" s="233"/>
      <c r="F76" s="233"/>
      <c r="G76" s="158"/>
      <c r="H76" s="195"/>
      <c r="I76" s="232"/>
      <c r="J76" s="449"/>
      <c r="K76" s="141"/>
      <c r="L76" s="135"/>
    </row>
    <row r="77" spans="1:12" ht="33.950000000000003" customHeight="1" x14ac:dyDescent="0.25">
      <c r="A77" s="134"/>
      <c r="B77" s="141"/>
      <c r="C77" s="1027"/>
      <c r="D77" s="1028"/>
      <c r="E77" s="233"/>
      <c r="F77" s="233"/>
      <c r="G77" s="158"/>
      <c r="H77" s="195"/>
      <c r="I77" s="232"/>
      <c r="J77" s="449"/>
      <c r="K77" s="141"/>
      <c r="L77" s="135"/>
    </row>
    <row r="78" spans="1:12" ht="33.950000000000003" customHeight="1" x14ac:dyDescent="0.25">
      <c r="A78" s="134"/>
      <c r="B78" s="141"/>
      <c r="C78" s="1027"/>
      <c r="D78" s="1028"/>
      <c r="E78" s="233"/>
      <c r="F78" s="233"/>
      <c r="G78" s="158"/>
      <c r="H78" s="195"/>
      <c r="I78" s="232"/>
      <c r="J78" s="449"/>
      <c r="K78" s="141"/>
      <c r="L78" s="135"/>
    </row>
    <row r="79" spans="1:12" ht="33.950000000000003" customHeight="1" x14ac:dyDescent="0.25">
      <c r="A79" s="134"/>
      <c r="B79" s="141"/>
      <c r="C79" s="1027"/>
      <c r="D79" s="1028"/>
      <c r="E79" s="233"/>
      <c r="F79" s="233"/>
      <c r="G79" s="158"/>
      <c r="H79" s="195"/>
      <c r="I79" s="232"/>
      <c r="J79" s="449"/>
      <c r="K79" s="141"/>
      <c r="L79" s="135"/>
    </row>
    <row r="80" spans="1:12" ht="33.950000000000003" customHeight="1" x14ac:dyDescent="0.25">
      <c r="A80" s="134"/>
      <c r="B80" s="141"/>
      <c r="C80" s="1027"/>
      <c r="D80" s="1028"/>
      <c r="E80" s="233"/>
      <c r="F80" s="233"/>
      <c r="G80" s="158"/>
      <c r="H80" s="195"/>
      <c r="I80" s="232"/>
      <c r="J80" s="449"/>
      <c r="K80" s="141"/>
      <c r="L80" s="135"/>
    </row>
    <row r="81" spans="1:12" ht="33.950000000000003" customHeight="1" x14ac:dyDescent="0.25">
      <c r="A81" s="134"/>
      <c r="B81" s="141"/>
      <c r="C81" s="1027"/>
      <c r="D81" s="1028"/>
      <c r="E81" s="233"/>
      <c r="F81" s="233"/>
      <c r="G81" s="158"/>
      <c r="H81" s="195"/>
      <c r="I81" s="232"/>
      <c r="J81" s="449"/>
      <c r="K81" s="141"/>
      <c r="L81" s="135"/>
    </row>
    <row r="82" spans="1:12" ht="33.950000000000003" customHeight="1" x14ac:dyDescent="0.25">
      <c r="A82" s="134"/>
      <c r="B82" s="141"/>
      <c r="C82" s="1027"/>
      <c r="D82" s="1028"/>
      <c r="E82" s="233"/>
      <c r="F82" s="233"/>
      <c r="G82" s="158"/>
      <c r="H82" s="195"/>
      <c r="I82" s="232"/>
      <c r="J82" s="449"/>
      <c r="K82" s="141"/>
      <c r="L82" s="135"/>
    </row>
    <row r="83" spans="1:12" ht="33.950000000000003" customHeight="1" x14ac:dyDescent="0.25">
      <c r="A83" s="134"/>
      <c r="B83" s="141"/>
      <c r="C83" s="1027"/>
      <c r="D83" s="1028"/>
      <c r="E83" s="233"/>
      <c r="F83" s="233"/>
      <c r="G83" s="158"/>
      <c r="H83" s="195"/>
      <c r="I83" s="232"/>
      <c r="J83" s="449"/>
      <c r="K83" s="141"/>
      <c r="L83" s="135"/>
    </row>
    <row r="84" spans="1:12" ht="33.950000000000003" customHeight="1" x14ac:dyDescent="0.25">
      <c r="A84" s="134"/>
      <c r="B84" s="141"/>
      <c r="C84" s="1027"/>
      <c r="D84" s="1028"/>
      <c r="E84" s="233"/>
      <c r="F84" s="233"/>
      <c r="G84" s="158"/>
      <c r="H84" s="195"/>
      <c r="I84" s="232"/>
      <c r="J84" s="449"/>
      <c r="K84" s="141"/>
      <c r="L84" s="135"/>
    </row>
    <row r="85" spans="1:12" ht="33.950000000000003" customHeight="1" x14ac:dyDescent="0.25">
      <c r="A85" s="134"/>
      <c r="B85" s="141"/>
      <c r="C85" s="1027"/>
      <c r="D85" s="1028"/>
      <c r="E85" s="233"/>
      <c r="F85" s="233"/>
      <c r="G85" s="158"/>
      <c r="H85" s="195"/>
      <c r="I85" s="232"/>
      <c r="J85" s="449"/>
      <c r="K85" s="141"/>
      <c r="L85" s="135"/>
    </row>
    <row r="86" spans="1:12" ht="33.950000000000003" customHeight="1" x14ac:dyDescent="0.25">
      <c r="A86" s="134"/>
      <c r="B86" s="141"/>
      <c r="C86" s="1027"/>
      <c r="D86" s="1028"/>
      <c r="E86" s="233"/>
      <c r="F86" s="233"/>
      <c r="G86" s="158"/>
      <c r="H86" s="195"/>
      <c r="I86" s="232"/>
      <c r="J86" s="449"/>
      <c r="K86" s="141"/>
      <c r="L86" s="135"/>
    </row>
    <row r="87" spans="1:12" ht="33.950000000000003" customHeight="1" x14ac:dyDescent="0.25">
      <c r="A87" s="134"/>
      <c r="B87" s="141"/>
      <c r="C87" s="1027"/>
      <c r="D87" s="1028"/>
      <c r="E87" s="233"/>
      <c r="F87" s="233"/>
      <c r="G87" s="158"/>
      <c r="H87" s="195"/>
      <c r="I87" s="232"/>
      <c r="J87" s="449"/>
      <c r="K87" s="141"/>
      <c r="L87" s="135"/>
    </row>
    <row r="88" spans="1:12" ht="33.950000000000003" customHeight="1" x14ac:dyDescent="0.25">
      <c r="A88" s="134"/>
      <c r="B88" s="141"/>
      <c r="C88" s="1027"/>
      <c r="D88" s="1028"/>
      <c r="E88" s="233"/>
      <c r="F88" s="233"/>
      <c r="G88" s="158"/>
      <c r="H88" s="195"/>
      <c r="I88" s="232"/>
      <c r="J88" s="449"/>
      <c r="K88" s="141"/>
      <c r="L88" s="135"/>
    </row>
    <row r="89" spans="1:12" ht="33.950000000000003" customHeight="1" x14ac:dyDescent="0.25">
      <c r="A89" s="134"/>
      <c r="B89" s="141"/>
      <c r="C89" s="1027"/>
      <c r="D89" s="1028"/>
      <c r="E89" s="233"/>
      <c r="F89" s="233"/>
      <c r="G89" s="158"/>
      <c r="H89" s="195"/>
      <c r="I89" s="232"/>
      <c r="J89" s="449"/>
      <c r="K89" s="141"/>
      <c r="L89" s="135"/>
    </row>
    <row r="90" spans="1:12" ht="33.950000000000003" customHeight="1" x14ac:dyDescent="0.25">
      <c r="A90" s="134"/>
      <c r="B90" s="141"/>
      <c r="C90" s="1027"/>
      <c r="D90" s="1028"/>
      <c r="E90" s="233"/>
      <c r="F90" s="233"/>
      <c r="G90" s="158"/>
      <c r="H90" s="195"/>
      <c r="I90" s="232"/>
      <c r="J90" s="449"/>
      <c r="K90" s="141"/>
      <c r="L90" s="135"/>
    </row>
    <row r="91" spans="1:12" ht="33.950000000000003" customHeight="1" x14ac:dyDescent="0.25">
      <c r="A91" s="134"/>
      <c r="B91" s="141"/>
      <c r="C91" s="1027"/>
      <c r="D91" s="1028"/>
      <c r="E91" s="233"/>
      <c r="F91" s="233"/>
      <c r="G91" s="158"/>
      <c r="H91" s="195"/>
      <c r="I91" s="232"/>
      <c r="J91" s="449"/>
      <c r="K91" s="141"/>
      <c r="L91" s="135"/>
    </row>
    <row r="92" spans="1:12" ht="33.950000000000003" customHeight="1" x14ac:dyDescent="0.25">
      <c r="A92" s="134"/>
      <c r="B92" s="141"/>
      <c r="C92" s="1027"/>
      <c r="D92" s="1028"/>
      <c r="E92" s="233"/>
      <c r="F92" s="233"/>
      <c r="G92" s="158"/>
      <c r="H92" s="195"/>
      <c r="I92" s="232"/>
      <c r="J92" s="449"/>
      <c r="K92" s="141"/>
      <c r="L92" s="135"/>
    </row>
    <row r="93" spans="1:12" ht="33.950000000000003" customHeight="1" x14ac:dyDescent="0.25">
      <c r="A93" s="134"/>
      <c r="B93" s="141"/>
      <c r="C93" s="1027"/>
      <c r="D93" s="1028"/>
      <c r="E93" s="233"/>
      <c r="F93" s="233"/>
      <c r="G93" s="158"/>
      <c r="H93" s="195"/>
      <c r="I93" s="232"/>
      <c r="J93" s="449"/>
      <c r="K93" s="141"/>
      <c r="L93" s="135"/>
    </row>
    <row r="94" spans="1:12" ht="33.950000000000003" customHeight="1" x14ac:dyDescent="0.25">
      <c r="A94" s="134"/>
      <c r="B94" s="141"/>
      <c r="C94" s="1027"/>
      <c r="D94" s="1028"/>
      <c r="E94" s="233"/>
      <c r="F94" s="233"/>
      <c r="G94" s="158"/>
      <c r="H94" s="195"/>
      <c r="I94" s="232"/>
      <c r="J94" s="449"/>
      <c r="K94" s="141"/>
      <c r="L94" s="135"/>
    </row>
    <row r="95" spans="1:12" ht="33.950000000000003" customHeight="1" x14ac:dyDescent="0.25">
      <c r="A95" s="134"/>
      <c r="B95" s="141"/>
      <c r="C95" s="1027"/>
      <c r="D95" s="1028"/>
      <c r="E95" s="233"/>
      <c r="F95" s="233"/>
      <c r="G95" s="158"/>
      <c r="H95" s="195"/>
      <c r="I95" s="232"/>
      <c r="J95" s="449"/>
      <c r="K95" s="141"/>
      <c r="L95" s="135"/>
    </row>
    <row r="96" spans="1:12" ht="33.950000000000003" customHeight="1" x14ac:dyDescent="0.25">
      <c r="A96" s="134"/>
      <c r="B96" s="141"/>
      <c r="C96" s="1027"/>
      <c r="D96" s="1028"/>
      <c r="E96" s="233"/>
      <c r="F96" s="233"/>
      <c r="G96" s="158"/>
      <c r="H96" s="195"/>
      <c r="I96" s="232"/>
      <c r="J96" s="449"/>
      <c r="K96" s="141"/>
      <c r="L96" s="135"/>
    </row>
    <row r="97" spans="1:12" ht="33.950000000000003" customHeight="1" x14ac:dyDescent="0.25">
      <c r="A97" s="134"/>
      <c r="B97" s="141"/>
      <c r="C97" s="1027"/>
      <c r="D97" s="1028"/>
      <c r="E97" s="233"/>
      <c r="F97" s="233"/>
      <c r="G97" s="158"/>
      <c r="H97" s="195"/>
      <c r="I97" s="232"/>
      <c r="J97" s="449"/>
      <c r="K97" s="141"/>
      <c r="L97" s="135"/>
    </row>
    <row r="98" spans="1:12" ht="33.950000000000003" customHeight="1" x14ac:dyDescent="0.25">
      <c r="A98" s="134"/>
      <c r="B98" s="141"/>
      <c r="C98" s="1027"/>
      <c r="D98" s="1028"/>
      <c r="E98" s="233"/>
      <c r="F98" s="233"/>
      <c r="G98" s="158"/>
      <c r="H98" s="195"/>
      <c r="I98" s="232"/>
      <c r="J98" s="449"/>
      <c r="K98" s="141"/>
      <c r="L98" s="135"/>
    </row>
    <row r="99" spans="1:12" ht="33.950000000000003" customHeight="1" x14ac:dyDescent="0.25">
      <c r="A99" s="134"/>
      <c r="B99" s="141"/>
      <c r="C99" s="1027"/>
      <c r="D99" s="1028"/>
      <c r="E99" s="233"/>
      <c r="F99" s="233"/>
      <c r="G99" s="158"/>
      <c r="H99" s="195"/>
      <c r="I99" s="232"/>
      <c r="J99" s="449"/>
      <c r="K99" s="141"/>
      <c r="L99" s="135"/>
    </row>
    <row r="100" spans="1:12" ht="33.950000000000003" customHeight="1" x14ac:dyDescent="0.25">
      <c r="A100" s="134"/>
      <c r="B100" s="141"/>
      <c r="C100" s="1027"/>
      <c r="D100" s="1028"/>
      <c r="E100" s="233"/>
      <c r="F100" s="233"/>
      <c r="G100" s="158"/>
      <c r="H100" s="195"/>
      <c r="I100" s="232"/>
      <c r="J100" s="449"/>
      <c r="K100" s="141"/>
      <c r="L100" s="135"/>
    </row>
    <row r="101" spans="1:12" ht="33.950000000000003" customHeight="1" x14ac:dyDescent="0.25">
      <c r="A101" s="134"/>
      <c r="B101" s="141"/>
      <c r="C101" s="1027"/>
      <c r="D101" s="1028"/>
      <c r="E101" s="233"/>
      <c r="F101" s="233"/>
      <c r="G101" s="158"/>
      <c r="H101" s="195"/>
      <c r="I101" s="232"/>
      <c r="J101" s="449"/>
      <c r="K101" s="141"/>
      <c r="L101" s="135"/>
    </row>
    <row r="102" spans="1:12" ht="33.950000000000003" customHeight="1" x14ac:dyDescent="0.25">
      <c r="A102" s="134"/>
      <c r="B102" s="141"/>
      <c r="C102" s="1027"/>
      <c r="D102" s="1028"/>
      <c r="E102" s="233"/>
      <c r="F102" s="233"/>
      <c r="G102" s="158"/>
      <c r="H102" s="195"/>
      <c r="I102" s="232"/>
      <c r="J102" s="449"/>
      <c r="K102" s="141"/>
      <c r="L102" s="135"/>
    </row>
    <row r="103" spans="1:12" ht="33.950000000000003" customHeight="1" x14ac:dyDescent="0.25">
      <c r="A103" s="134"/>
      <c r="B103" s="141"/>
      <c r="C103" s="1027"/>
      <c r="D103" s="1028"/>
      <c r="E103" s="233"/>
      <c r="F103" s="233"/>
      <c r="G103" s="158"/>
      <c r="H103" s="195"/>
      <c r="I103" s="232"/>
      <c r="J103" s="449"/>
      <c r="K103" s="141"/>
      <c r="L103" s="135"/>
    </row>
    <row r="104" spans="1:12" ht="33.950000000000003" customHeight="1" x14ac:dyDescent="0.25">
      <c r="A104" s="134"/>
      <c r="B104" s="141"/>
      <c r="C104" s="1027"/>
      <c r="D104" s="1028"/>
      <c r="E104" s="233"/>
      <c r="F104" s="233"/>
      <c r="G104" s="158"/>
      <c r="H104" s="195"/>
      <c r="I104" s="232"/>
      <c r="J104" s="449"/>
      <c r="K104" s="141"/>
      <c r="L104" s="135"/>
    </row>
    <row r="105" spans="1:12" ht="33.950000000000003" customHeight="1" x14ac:dyDescent="0.25">
      <c r="A105" s="134"/>
      <c r="B105" s="141"/>
      <c r="C105" s="1027"/>
      <c r="D105" s="1028"/>
      <c r="E105" s="233"/>
      <c r="F105" s="233"/>
      <c r="G105" s="158"/>
      <c r="H105" s="195"/>
      <c r="I105" s="232"/>
      <c r="J105" s="449"/>
      <c r="K105" s="141"/>
      <c r="L105" s="135"/>
    </row>
    <row r="106" spans="1:12" ht="33.950000000000003" customHeight="1" x14ac:dyDescent="0.25">
      <c r="A106" s="134"/>
      <c r="B106" s="141"/>
      <c r="C106" s="1027"/>
      <c r="D106" s="1028"/>
      <c r="E106" s="233"/>
      <c r="F106" s="233"/>
      <c r="G106" s="158"/>
      <c r="H106" s="195"/>
      <c r="I106" s="232"/>
      <c r="J106" s="449"/>
      <c r="K106" s="141"/>
      <c r="L106" s="135"/>
    </row>
    <row r="107" spans="1:12" ht="33.950000000000003" customHeight="1" x14ac:dyDescent="0.25">
      <c r="A107" s="134"/>
      <c r="B107" s="141"/>
      <c r="C107" s="1027"/>
      <c r="D107" s="1028"/>
      <c r="E107" s="233"/>
      <c r="F107" s="233"/>
      <c r="G107" s="158"/>
      <c r="H107" s="195"/>
      <c r="I107" s="232"/>
      <c r="J107" s="449"/>
      <c r="K107" s="141"/>
      <c r="L107" s="135"/>
    </row>
    <row r="108" spans="1:12" ht="33.950000000000003" customHeight="1" x14ac:dyDescent="0.25">
      <c r="A108" s="134"/>
      <c r="B108" s="141"/>
      <c r="C108" s="1027"/>
      <c r="D108" s="1028"/>
      <c r="E108" s="233"/>
      <c r="F108" s="233"/>
      <c r="G108" s="158"/>
      <c r="H108" s="195"/>
      <c r="I108" s="232"/>
      <c r="J108" s="449"/>
      <c r="K108" s="141"/>
      <c r="L108" s="135"/>
    </row>
    <row r="109" spans="1:12" ht="33.950000000000003" customHeight="1" x14ac:dyDescent="0.25">
      <c r="A109" s="134"/>
      <c r="B109" s="141"/>
      <c r="C109" s="1027"/>
      <c r="D109" s="1028"/>
      <c r="E109" s="233"/>
      <c r="F109" s="233"/>
      <c r="G109" s="158"/>
      <c r="H109" s="195"/>
      <c r="I109" s="232"/>
      <c r="J109" s="449"/>
      <c r="K109" s="141"/>
      <c r="L109" s="135"/>
    </row>
    <row r="110" spans="1:12" ht="33.950000000000003" customHeight="1" x14ac:dyDescent="0.25">
      <c r="A110" s="134"/>
      <c r="B110" s="141"/>
      <c r="C110" s="1027"/>
      <c r="D110" s="1028"/>
      <c r="E110" s="233"/>
      <c r="F110" s="233"/>
      <c r="G110" s="158"/>
      <c r="H110" s="195"/>
      <c r="I110" s="232"/>
      <c r="J110" s="449"/>
      <c r="K110" s="141"/>
      <c r="L110" s="135"/>
    </row>
    <row r="111" spans="1:12" ht="33.950000000000003" customHeight="1" x14ac:dyDescent="0.25">
      <c r="A111" s="134"/>
      <c r="B111" s="141"/>
      <c r="C111" s="1027"/>
      <c r="D111" s="1028"/>
      <c r="E111" s="233"/>
      <c r="F111" s="233"/>
      <c r="G111" s="158"/>
      <c r="H111" s="195"/>
      <c r="I111" s="232"/>
      <c r="J111" s="449"/>
      <c r="K111" s="141"/>
      <c r="L111" s="135"/>
    </row>
    <row r="112" spans="1:12" ht="33.950000000000003" customHeight="1" x14ac:dyDescent="0.25">
      <c r="A112" s="134"/>
      <c r="B112" s="141"/>
      <c r="C112" s="1027"/>
      <c r="D112" s="1028"/>
      <c r="E112" s="233"/>
      <c r="F112" s="233"/>
      <c r="G112" s="158"/>
      <c r="H112" s="195"/>
      <c r="I112" s="232"/>
      <c r="J112" s="449"/>
      <c r="K112" s="141"/>
      <c r="L112" s="135"/>
    </row>
    <row r="113" spans="1:12" ht="33.950000000000003" customHeight="1" x14ac:dyDescent="0.25">
      <c r="A113" s="134"/>
      <c r="B113" s="141"/>
      <c r="C113" s="1027"/>
      <c r="D113" s="1028"/>
      <c r="E113" s="233"/>
      <c r="F113" s="233"/>
      <c r="G113" s="158"/>
      <c r="H113" s="195"/>
      <c r="I113" s="232"/>
      <c r="J113" s="449"/>
      <c r="K113" s="141"/>
      <c r="L113" s="135"/>
    </row>
    <row r="114" spans="1:12" ht="33.950000000000003" customHeight="1" x14ac:dyDescent="0.25">
      <c r="A114" s="134"/>
      <c r="B114" s="141"/>
      <c r="C114" s="1027"/>
      <c r="D114" s="1028"/>
      <c r="E114" s="233"/>
      <c r="F114" s="233"/>
      <c r="G114" s="158"/>
      <c r="H114" s="195"/>
      <c r="I114" s="232"/>
      <c r="J114" s="449"/>
      <c r="K114" s="141"/>
      <c r="L114" s="135"/>
    </row>
    <row r="115" spans="1:12" ht="33.950000000000003" customHeight="1" x14ac:dyDescent="0.25">
      <c r="A115" s="134"/>
      <c r="B115" s="141"/>
      <c r="C115" s="1027"/>
      <c r="D115" s="1028"/>
      <c r="E115" s="233"/>
      <c r="F115" s="233"/>
      <c r="G115" s="158"/>
      <c r="H115" s="195"/>
      <c r="I115" s="232"/>
      <c r="J115" s="449"/>
      <c r="K115" s="141"/>
      <c r="L115" s="135"/>
    </row>
    <row r="116" spans="1:12" ht="33.950000000000003" customHeight="1" x14ac:dyDescent="0.25">
      <c r="A116" s="134"/>
      <c r="B116" s="141"/>
      <c r="C116" s="1027"/>
      <c r="D116" s="1028"/>
      <c r="E116" s="233"/>
      <c r="F116" s="233"/>
      <c r="G116" s="158"/>
      <c r="H116" s="195"/>
      <c r="I116" s="232"/>
      <c r="J116" s="449"/>
      <c r="K116" s="141"/>
      <c r="L116" s="135"/>
    </row>
    <row r="117" spans="1:12" ht="33.950000000000003" customHeight="1" x14ac:dyDescent="0.25">
      <c r="A117" s="134"/>
      <c r="B117" s="141"/>
      <c r="C117" s="1027"/>
      <c r="D117" s="1028"/>
      <c r="E117" s="233"/>
      <c r="F117" s="233"/>
      <c r="G117" s="158"/>
      <c r="H117" s="195"/>
      <c r="I117" s="232"/>
      <c r="J117" s="449"/>
      <c r="K117" s="141"/>
      <c r="L117" s="135"/>
    </row>
    <row r="118" spans="1:12" ht="33.950000000000003" customHeight="1" x14ac:dyDescent="0.25">
      <c r="A118" s="134"/>
      <c r="B118" s="141"/>
      <c r="C118" s="1027"/>
      <c r="D118" s="1028"/>
      <c r="E118" s="233"/>
      <c r="F118" s="233"/>
      <c r="G118" s="158"/>
      <c r="H118" s="195"/>
      <c r="I118" s="232"/>
      <c r="J118" s="449"/>
      <c r="K118" s="141"/>
      <c r="L118" s="135"/>
    </row>
    <row r="119" spans="1:12" ht="33.950000000000003" customHeight="1" x14ac:dyDescent="0.25">
      <c r="A119" s="134"/>
      <c r="B119" s="141"/>
      <c r="C119" s="1027"/>
      <c r="D119" s="1028"/>
      <c r="E119" s="233"/>
      <c r="F119" s="233"/>
      <c r="G119" s="158"/>
      <c r="H119" s="195"/>
      <c r="I119" s="232"/>
      <c r="J119" s="449"/>
      <c r="K119" s="141"/>
      <c r="L119" s="135"/>
    </row>
    <row r="120" spans="1:12" ht="33.950000000000003" customHeight="1" x14ac:dyDescent="0.25">
      <c r="A120" s="134"/>
      <c r="B120" s="141"/>
      <c r="C120" s="1027"/>
      <c r="D120" s="1028"/>
      <c r="E120" s="233"/>
      <c r="F120" s="233"/>
      <c r="G120" s="158"/>
      <c r="H120" s="195"/>
      <c r="I120" s="232"/>
      <c r="J120" s="449"/>
      <c r="K120" s="141"/>
      <c r="L120" s="135"/>
    </row>
    <row r="121" spans="1:12" ht="33.950000000000003" customHeight="1" x14ac:dyDescent="0.25">
      <c r="A121" s="134"/>
      <c r="B121" s="141"/>
      <c r="C121" s="1027"/>
      <c r="D121" s="1028"/>
      <c r="E121" s="233"/>
      <c r="F121" s="233"/>
      <c r="G121" s="158"/>
      <c r="H121" s="195"/>
      <c r="I121" s="232"/>
      <c r="J121" s="449"/>
      <c r="K121" s="141"/>
      <c r="L121" s="135"/>
    </row>
    <row r="122" spans="1:12" ht="33.950000000000003" customHeight="1" x14ac:dyDescent="0.25">
      <c r="A122" s="134"/>
      <c r="B122" s="141"/>
      <c r="C122" s="1027"/>
      <c r="D122" s="1028"/>
      <c r="E122" s="233"/>
      <c r="F122" s="233"/>
      <c r="G122" s="158"/>
      <c r="H122" s="195"/>
      <c r="I122" s="232"/>
      <c r="J122" s="449"/>
      <c r="K122" s="141"/>
      <c r="L122" s="135"/>
    </row>
    <row r="123" spans="1:12" ht="33.950000000000003" customHeight="1" x14ac:dyDescent="0.25">
      <c r="A123" s="134"/>
      <c r="B123" s="141"/>
      <c r="C123" s="1027"/>
      <c r="D123" s="1028"/>
      <c r="E123" s="233"/>
      <c r="F123" s="233"/>
      <c r="G123" s="158"/>
      <c r="H123" s="195"/>
      <c r="I123" s="232"/>
      <c r="J123" s="449"/>
      <c r="K123" s="141"/>
      <c r="L123" s="135"/>
    </row>
    <row r="124" spans="1:12" ht="33.950000000000003" customHeight="1" x14ac:dyDescent="0.25">
      <c r="A124" s="134"/>
      <c r="B124" s="141"/>
      <c r="C124" s="1027"/>
      <c r="D124" s="1028"/>
      <c r="E124" s="233"/>
      <c r="F124" s="233"/>
      <c r="G124" s="158"/>
      <c r="H124" s="195"/>
      <c r="I124" s="232"/>
      <c r="J124" s="449"/>
      <c r="K124" s="141"/>
      <c r="L124" s="135"/>
    </row>
    <row r="125" spans="1:12" ht="33.950000000000003" customHeight="1" x14ac:dyDescent="0.25">
      <c r="A125" s="134"/>
      <c r="B125" s="141"/>
      <c r="C125" s="1027"/>
      <c r="D125" s="1028"/>
      <c r="E125" s="233"/>
      <c r="F125" s="233"/>
      <c r="G125" s="158"/>
      <c r="H125" s="195"/>
      <c r="I125" s="232"/>
      <c r="J125" s="449"/>
      <c r="K125" s="141"/>
      <c r="L125" s="135"/>
    </row>
    <row r="126" spans="1:12" ht="33.950000000000003" customHeight="1" x14ac:dyDescent="0.25">
      <c r="A126" s="134"/>
      <c r="B126" s="141"/>
      <c r="C126" s="1027"/>
      <c r="D126" s="1028"/>
      <c r="E126" s="233"/>
      <c r="F126" s="233"/>
      <c r="G126" s="158"/>
      <c r="H126" s="195"/>
      <c r="I126" s="232"/>
      <c r="J126" s="449"/>
      <c r="K126" s="141"/>
      <c r="L126" s="135"/>
    </row>
    <row r="127" spans="1:12" ht="33.950000000000003" customHeight="1" x14ac:dyDescent="0.25">
      <c r="A127" s="134"/>
      <c r="B127" s="141"/>
      <c r="C127" s="1027"/>
      <c r="D127" s="1028"/>
      <c r="E127" s="233"/>
      <c r="F127" s="233"/>
      <c r="G127" s="158"/>
      <c r="H127" s="195"/>
      <c r="I127" s="232"/>
      <c r="J127" s="449"/>
      <c r="K127" s="141"/>
      <c r="L127" s="135"/>
    </row>
    <row r="128" spans="1:12" ht="33.950000000000003" customHeight="1" x14ac:dyDescent="0.25">
      <c r="A128" s="134"/>
      <c r="B128" s="141"/>
      <c r="C128" s="1027"/>
      <c r="D128" s="1028"/>
      <c r="E128" s="233"/>
      <c r="F128" s="233"/>
      <c r="G128" s="158"/>
      <c r="H128" s="195"/>
      <c r="I128" s="232"/>
      <c r="J128" s="449"/>
      <c r="K128" s="141"/>
      <c r="L128" s="135"/>
    </row>
    <row r="129" spans="1:12" ht="33.950000000000003" customHeight="1" x14ac:dyDescent="0.25">
      <c r="A129" s="134"/>
      <c r="B129" s="141"/>
      <c r="C129" s="1027"/>
      <c r="D129" s="1028"/>
      <c r="E129" s="233"/>
      <c r="F129" s="233"/>
      <c r="G129" s="158"/>
      <c r="H129" s="195"/>
      <c r="I129" s="232"/>
      <c r="J129" s="449"/>
      <c r="K129" s="141"/>
      <c r="L129" s="135"/>
    </row>
    <row r="130" spans="1:12" ht="33.950000000000003" customHeight="1" x14ac:dyDescent="0.25">
      <c r="A130" s="134"/>
      <c r="B130" s="141"/>
      <c r="C130" s="1027"/>
      <c r="D130" s="1028"/>
      <c r="E130" s="233"/>
      <c r="F130" s="233"/>
      <c r="G130" s="158"/>
      <c r="H130" s="195"/>
      <c r="I130" s="232"/>
      <c r="J130" s="449"/>
      <c r="K130" s="141"/>
      <c r="L130" s="135"/>
    </row>
    <row r="131" spans="1:12" ht="33.950000000000003" customHeight="1" x14ac:dyDescent="0.25">
      <c r="A131" s="134"/>
      <c r="B131" s="141"/>
      <c r="C131" s="1027"/>
      <c r="D131" s="1028"/>
      <c r="E131" s="233"/>
      <c r="F131" s="233"/>
      <c r="G131" s="158"/>
      <c r="H131" s="195"/>
      <c r="I131" s="232"/>
      <c r="J131" s="449"/>
      <c r="K131" s="141"/>
      <c r="L131" s="135"/>
    </row>
    <row r="132" spans="1:12" ht="33.950000000000003" customHeight="1" x14ac:dyDescent="0.25">
      <c r="A132" s="134"/>
      <c r="B132" s="141"/>
      <c r="C132" s="1027"/>
      <c r="D132" s="1028"/>
      <c r="E132" s="233"/>
      <c r="F132" s="233"/>
      <c r="G132" s="158"/>
      <c r="H132" s="195"/>
      <c r="I132" s="232"/>
      <c r="J132" s="449"/>
      <c r="K132" s="141"/>
      <c r="L132" s="135"/>
    </row>
    <row r="133" spans="1:12" ht="33.950000000000003" customHeight="1" x14ac:dyDescent="0.25">
      <c r="A133" s="134"/>
      <c r="B133" s="141"/>
      <c r="C133" s="1027"/>
      <c r="D133" s="1028"/>
      <c r="E133" s="233"/>
      <c r="F133" s="233"/>
      <c r="G133" s="158"/>
      <c r="H133" s="195"/>
      <c r="I133" s="232"/>
      <c r="J133" s="449"/>
      <c r="K133" s="141"/>
      <c r="L133" s="135"/>
    </row>
    <row r="134" spans="1:12" ht="33.950000000000003" customHeight="1" x14ac:dyDescent="0.25">
      <c r="A134" s="134"/>
      <c r="B134" s="141"/>
      <c r="C134" s="1027"/>
      <c r="D134" s="1028"/>
      <c r="E134" s="233"/>
      <c r="F134" s="233"/>
      <c r="G134" s="158"/>
      <c r="H134" s="195"/>
      <c r="I134" s="232"/>
      <c r="J134" s="449"/>
      <c r="K134" s="141"/>
      <c r="L134" s="135"/>
    </row>
    <row r="135" spans="1:12" ht="33.950000000000003" customHeight="1" x14ac:dyDescent="0.25">
      <c r="A135" s="134"/>
      <c r="B135" s="141"/>
      <c r="C135" s="1027"/>
      <c r="D135" s="1028"/>
      <c r="E135" s="233"/>
      <c r="F135" s="233"/>
      <c r="G135" s="158"/>
      <c r="H135" s="195"/>
      <c r="I135" s="232"/>
      <c r="J135" s="449"/>
      <c r="K135" s="141"/>
      <c r="L135" s="135"/>
    </row>
    <row r="136" spans="1:12" ht="33.950000000000003" customHeight="1" x14ac:dyDescent="0.25">
      <c r="A136" s="134"/>
      <c r="B136" s="141"/>
      <c r="C136" s="1027"/>
      <c r="D136" s="1028"/>
      <c r="E136" s="233"/>
      <c r="F136" s="233"/>
      <c r="G136" s="158"/>
      <c r="H136" s="195"/>
      <c r="I136" s="232"/>
      <c r="J136" s="449"/>
      <c r="K136" s="141"/>
      <c r="L136" s="135"/>
    </row>
    <row r="137" spans="1:12" ht="33.950000000000003" customHeight="1" x14ac:dyDescent="0.25">
      <c r="A137" s="134"/>
      <c r="B137" s="141"/>
      <c r="C137" s="1027"/>
      <c r="D137" s="1028"/>
      <c r="E137" s="233"/>
      <c r="F137" s="233"/>
      <c r="G137" s="158"/>
      <c r="H137" s="195"/>
      <c r="I137" s="232"/>
      <c r="J137" s="449"/>
      <c r="K137" s="141"/>
      <c r="L137" s="135"/>
    </row>
    <row r="138" spans="1:12" ht="33.950000000000003" customHeight="1" x14ac:dyDescent="0.25">
      <c r="A138" s="134"/>
      <c r="B138" s="141"/>
      <c r="C138" s="1027"/>
      <c r="D138" s="1028"/>
      <c r="E138" s="233"/>
      <c r="F138" s="233"/>
      <c r="G138" s="158"/>
      <c r="H138" s="195"/>
      <c r="I138" s="232"/>
      <c r="J138" s="449"/>
      <c r="K138" s="141"/>
      <c r="L138" s="135"/>
    </row>
    <row r="139" spans="1:12" ht="33.950000000000003" customHeight="1" x14ac:dyDescent="0.25">
      <c r="A139" s="134"/>
      <c r="B139" s="141"/>
      <c r="C139" s="1027"/>
      <c r="D139" s="1028"/>
      <c r="E139" s="233"/>
      <c r="F139" s="233"/>
      <c r="G139" s="158"/>
      <c r="H139" s="195"/>
      <c r="I139" s="232"/>
      <c r="J139" s="449"/>
      <c r="K139" s="141"/>
      <c r="L139" s="135"/>
    </row>
    <row r="140" spans="1:12" ht="33.950000000000003" customHeight="1" x14ac:dyDescent="0.25">
      <c r="A140" s="134"/>
      <c r="B140" s="141"/>
      <c r="C140" s="1027"/>
      <c r="D140" s="1028"/>
      <c r="E140" s="233"/>
      <c r="F140" s="233"/>
      <c r="G140" s="158"/>
      <c r="H140" s="195"/>
      <c r="I140" s="232"/>
      <c r="J140" s="449"/>
      <c r="K140" s="141"/>
      <c r="L140" s="135"/>
    </row>
    <row r="141" spans="1:12" ht="33.950000000000003" customHeight="1" x14ac:dyDescent="0.25">
      <c r="A141" s="134"/>
      <c r="B141" s="141"/>
      <c r="C141" s="1027"/>
      <c r="D141" s="1028"/>
      <c r="E141" s="233"/>
      <c r="F141" s="233"/>
      <c r="G141" s="158"/>
      <c r="H141" s="195"/>
      <c r="I141" s="232"/>
      <c r="J141" s="449"/>
      <c r="K141" s="141"/>
      <c r="L141" s="135"/>
    </row>
    <row r="142" spans="1:12" ht="33.950000000000003" customHeight="1" x14ac:dyDescent="0.25">
      <c r="A142" s="134"/>
      <c r="B142" s="141"/>
      <c r="C142" s="1027"/>
      <c r="D142" s="1028"/>
      <c r="E142" s="233"/>
      <c r="F142" s="233"/>
      <c r="G142" s="158"/>
      <c r="H142" s="195"/>
      <c r="I142" s="232"/>
      <c r="J142" s="449"/>
      <c r="K142" s="141"/>
      <c r="L142" s="135"/>
    </row>
    <row r="143" spans="1:12" ht="33.950000000000003" customHeight="1" x14ac:dyDescent="0.25">
      <c r="A143" s="134"/>
      <c r="B143" s="141"/>
      <c r="C143" s="1027"/>
      <c r="D143" s="1028"/>
      <c r="E143" s="233"/>
      <c r="F143" s="233"/>
      <c r="G143" s="158"/>
      <c r="H143" s="195"/>
      <c r="I143" s="232"/>
      <c r="J143" s="449"/>
      <c r="K143" s="141"/>
      <c r="L143" s="135"/>
    </row>
    <row r="144" spans="1:12" ht="33.950000000000003" customHeight="1" x14ac:dyDescent="0.25">
      <c r="A144" s="134"/>
      <c r="B144" s="141"/>
      <c r="C144" s="1027"/>
      <c r="D144" s="1028"/>
      <c r="E144" s="233"/>
      <c r="F144" s="233"/>
      <c r="G144" s="158"/>
      <c r="H144" s="195"/>
      <c r="I144" s="232"/>
      <c r="J144" s="449"/>
      <c r="K144" s="141"/>
      <c r="L144" s="135"/>
    </row>
    <row r="145" spans="1:12" ht="33.950000000000003" customHeight="1" x14ac:dyDescent="0.25">
      <c r="A145" s="134"/>
      <c r="B145" s="141"/>
      <c r="C145" s="1027"/>
      <c r="D145" s="1028"/>
      <c r="E145" s="233"/>
      <c r="F145" s="233"/>
      <c r="G145" s="158"/>
      <c r="H145" s="195"/>
      <c r="I145" s="232"/>
      <c r="J145" s="449"/>
      <c r="K145" s="141"/>
      <c r="L145" s="135"/>
    </row>
    <row r="146" spans="1:12" ht="33.950000000000003" customHeight="1" x14ac:dyDescent="0.25">
      <c r="A146" s="134"/>
      <c r="B146" s="141"/>
      <c r="C146" s="1027"/>
      <c r="D146" s="1028"/>
      <c r="E146" s="233"/>
      <c r="F146" s="233"/>
      <c r="G146" s="158"/>
      <c r="H146" s="195"/>
      <c r="I146" s="232"/>
      <c r="J146" s="449"/>
      <c r="K146" s="141"/>
      <c r="L146" s="135"/>
    </row>
    <row r="147" spans="1:12" ht="33.950000000000003" customHeight="1" x14ac:dyDescent="0.25">
      <c r="A147" s="134"/>
      <c r="B147" s="141"/>
      <c r="C147" s="1027"/>
      <c r="D147" s="1028"/>
      <c r="E147" s="233"/>
      <c r="F147" s="233"/>
      <c r="G147" s="158"/>
      <c r="H147" s="195"/>
      <c r="I147" s="232"/>
      <c r="J147" s="449"/>
      <c r="K147" s="141"/>
      <c r="L147" s="135"/>
    </row>
    <row r="148" spans="1:12" ht="33.950000000000003" customHeight="1" x14ac:dyDescent="0.25">
      <c r="A148" s="134"/>
      <c r="B148" s="141"/>
      <c r="C148" s="1027"/>
      <c r="D148" s="1028"/>
      <c r="E148" s="233"/>
      <c r="F148" s="233"/>
      <c r="G148" s="158"/>
      <c r="H148" s="195"/>
      <c r="I148" s="232"/>
      <c r="J148" s="449"/>
      <c r="K148" s="141"/>
      <c r="L148" s="135"/>
    </row>
    <row r="149" spans="1:12" ht="33.950000000000003" customHeight="1" x14ac:dyDescent="0.25">
      <c r="A149" s="134"/>
      <c r="B149" s="141"/>
      <c r="C149" s="1027"/>
      <c r="D149" s="1028"/>
      <c r="E149" s="233"/>
      <c r="F149" s="233"/>
      <c r="G149" s="158"/>
      <c r="H149" s="195"/>
      <c r="I149" s="232"/>
      <c r="J149" s="449"/>
      <c r="K149" s="141"/>
      <c r="L149" s="135"/>
    </row>
    <row r="150" spans="1:12" ht="33.950000000000003" customHeight="1" x14ac:dyDescent="0.25">
      <c r="A150" s="134"/>
      <c r="B150" s="141"/>
      <c r="C150" s="1027"/>
      <c r="D150" s="1028"/>
      <c r="E150" s="233"/>
      <c r="F150" s="233"/>
      <c r="G150" s="158"/>
      <c r="H150" s="195"/>
      <c r="I150" s="232"/>
      <c r="J150" s="449"/>
      <c r="K150" s="141"/>
      <c r="L150" s="135"/>
    </row>
    <row r="151" spans="1:12" ht="33.950000000000003" customHeight="1" x14ac:dyDescent="0.25">
      <c r="A151" s="134"/>
      <c r="B151" s="141"/>
      <c r="C151" s="1027"/>
      <c r="D151" s="1028"/>
      <c r="E151" s="233"/>
      <c r="F151" s="233"/>
      <c r="G151" s="158"/>
      <c r="H151" s="195"/>
      <c r="I151" s="232"/>
      <c r="J151" s="449"/>
      <c r="K151" s="141"/>
      <c r="L151" s="135"/>
    </row>
    <row r="152" spans="1:12" ht="33.950000000000003" customHeight="1" x14ac:dyDescent="0.25">
      <c r="A152" s="134"/>
      <c r="B152" s="141"/>
      <c r="C152" s="1027"/>
      <c r="D152" s="1028"/>
      <c r="E152" s="233"/>
      <c r="F152" s="233"/>
      <c r="G152" s="158"/>
      <c r="H152" s="195"/>
      <c r="I152" s="232"/>
      <c r="J152" s="449"/>
      <c r="K152" s="141"/>
      <c r="L152" s="135"/>
    </row>
    <row r="153" spans="1:12" ht="33.950000000000003" customHeight="1" x14ac:dyDescent="0.25">
      <c r="A153" s="134"/>
      <c r="B153" s="141"/>
      <c r="C153" s="1027"/>
      <c r="D153" s="1028"/>
      <c r="E153" s="233"/>
      <c r="F153" s="233"/>
      <c r="G153" s="158"/>
      <c r="H153" s="195"/>
      <c r="I153" s="232"/>
      <c r="J153" s="449"/>
      <c r="K153" s="141"/>
      <c r="L153" s="135"/>
    </row>
    <row r="154" spans="1:12" ht="33.950000000000003" customHeight="1" x14ac:dyDescent="0.25">
      <c r="A154" s="134"/>
      <c r="B154" s="141"/>
      <c r="C154" s="1027"/>
      <c r="D154" s="1028"/>
      <c r="E154" s="233"/>
      <c r="F154" s="233"/>
      <c r="G154" s="158"/>
      <c r="H154" s="195"/>
      <c r="I154" s="232"/>
      <c r="J154" s="449"/>
      <c r="K154" s="141"/>
      <c r="L154" s="135"/>
    </row>
    <row r="155" spans="1:12" ht="33.950000000000003" customHeight="1" x14ac:dyDescent="0.25">
      <c r="A155" s="134"/>
      <c r="B155" s="141"/>
      <c r="C155" s="1027"/>
      <c r="D155" s="1028"/>
      <c r="E155" s="233"/>
      <c r="F155" s="233"/>
      <c r="G155" s="158"/>
      <c r="H155" s="195"/>
      <c r="I155" s="232"/>
      <c r="J155" s="449"/>
      <c r="K155" s="141"/>
      <c r="L155" s="135"/>
    </row>
    <row r="156" spans="1:12" ht="33.950000000000003" customHeight="1" x14ac:dyDescent="0.25">
      <c r="A156" s="134"/>
      <c r="B156" s="141"/>
      <c r="C156" s="1027"/>
      <c r="D156" s="1028"/>
      <c r="E156" s="233"/>
      <c r="F156" s="233"/>
      <c r="G156" s="158"/>
      <c r="H156" s="195"/>
      <c r="I156" s="232"/>
      <c r="J156" s="449"/>
      <c r="K156" s="141"/>
      <c r="L156" s="135"/>
    </row>
    <row r="157" spans="1:12" ht="33.950000000000003" customHeight="1" x14ac:dyDescent="0.25">
      <c r="A157" s="134"/>
      <c r="B157" s="141"/>
      <c r="C157" s="1027"/>
      <c r="D157" s="1028"/>
      <c r="E157" s="233"/>
      <c r="F157" s="233"/>
      <c r="G157" s="158"/>
      <c r="H157" s="195"/>
      <c r="I157" s="232"/>
      <c r="J157" s="449"/>
      <c r="K157" s="141"/>
      <c r="L157" s="135"/>
    </row>
    <row r="158" spans="1:12" ht="33.950000000000003" customHeight="1" x14ac:dyDescent="0.25">
      <c r="A158" s="134"/>
      <c r="B158" s="141"/>
      <c r="C158" s="1027"/>
      <c r="D158" s="1028"/>
      <c r="E158" s="233"/>
      <c r="F158" s="233"/>
      <c r="G158" s="158"/>
      <c r="H158" s="195"/>
      <c r="I158" s="232"/>
      <c r="J158" s="449"/>
      <c r="K158" s="141"/>
      <c r="L158" s="135"/>
    </row>
    <row r="159" spans="1:12" ht="33.950000000000003" customHeight="1" x14ac:dyDescent="0.25">
      <c r="A159" s="134"/>
      <c r="B159" s="141"/>
      <c r="C159" s="1027"/>
      <c r="D159" s="1028"/>
      <c r="E159" s="233"/>
      <c r="F159" s="233"/>
      <c r="G159" s="158"/>
      <c r="H159" s="195"/>
      <c r="I159" s="232"/>
      <c r="J159" s="449"/>
      <c r="K159" s="141"/>
      <c r="L159" s="135"/>
    </row>
    <row r="160" spans="1:12" ht="33.950000000000003" customHeight="1" x14ac:dyDescent="0.25">
      <c r="A160" s="134"/>
      <c r="B160" s="141"/>
      <c r="C160" s="1027"/>
      <c r="D160" s="1028"/>
      <c r="E160" s="233"/>
      <c r="F160" s="233"/>
      <c r="G160" s="158"/>
      <c r="H160" s="195"/>
      <c r="I160" s="232"/>
      <c r="J160" s="449"/>
      <c r="K160" s="141"/>
      <c r="L160" s="135"/>
    </row>
    <row r="161" spans="1:12" ht="33.950000000000003" customHeight="1" x14ac:dyDescent="0.25">
      <c r="A161" s="134"/>
      <c r="B161" s="141"/>
      <c r="C161" s="1027"/>
      <c r="D161" s="1028"/>
      <c r="E161" s="233"/>
      <c r="F161" s="233"/>
      <c r="G161" s="158"/>
      <c r="H161" s="195"/>
      <c r="I161" s="232"/>
      <c r="J161" s="449"/>
      <c r="K161" s="141"/>
      <c r="L161" s="135"/>
    </row>
    <row r="162" spans="1:12" ht="33.950000000000003" customHeight="1" x14ac:dyDescent="0.25">
      <c r="A162" s="134"/>
      <c r="B162" s="141"/>
      <c r="C162" s="1027"/>
      <c r="D162" s="1028"/>
      <c r="E162" s="233"/>
      <c r="F162" s="233"/>
      <c r="G162" s="158"/>
      <c r="H162" s="195"/>
      <c r="I162" s="232"/>
      <c r="J162" s="449"/>
      <c r="K162" s="141"/>
      <c r="L162" s="135"/>
    </row>
    <row r="163" spans="1:12" ht="33.950000000000003" customHeight="1" x14ac:dyDescent="0.25">
      <c r="A163" s="134"/>
      <c r="B163" s="141"/>
      <c r="C163" s="1027"/>
      <c r="D163" s="1028"/>
      <c r="E163" s="233"/>
      <c r="F163" s="233"/>
      <c r="G163" s="158"/>
      <c r="H163" s="195"/>
      <c r="I163" s="232"/>
      <c r="J163" s="449"/>
      <c r="K163" s="141"/>
      <c r="L163" s="135"/>
    </row>
    <row r="164" spans="1:12" ht="33.950000000000003" customHeight="1" x14ac:dyDescent="0.25">
      <c r="A164" s="134"/>
      <c r="B164" s="141"/>
      <c r="C164" s="1027"/>
      <c r="D164" s="1028"/>
      <c r="E164" s="233"/>
      <c r="F164" s="233"/>
      <c r="G164" s="158"/>
      <c r="H164" s="195"/>
      <c r="I164" s="232"/>
      <c r="J164" s="449"/>
      <c r="K164" s="141"/>
      <c r="L164" s="135"/>
    </row>
    <row r="165" spans="1:12" ht="33.950000000000003" customHeight="1" x14ac:dyDescent="0.25">
      <c r="A165" s="134"/>
      <c r="B165" s="141"/>
      <c r="C165" s="1027"/>
      <c r="D165" s="1028"/>
      <c r="E165" s="233"/>
      <c r="F165" s="233"/>
      <c r="G165" s="158"/>
      <c r="H165" s="195"/>
      <c r="I165" s="232"/>
      <c r="J165" s="449"/>
      <c r="K165" s="141"/>
      <c r="L165" s="135"/>
    </row>
    <row r="166" spans="1:12" ht="33.950000000000003" customHeight="1" x14ac:dyDescent="0.25">
      <c r="A166" s="134"/>
      <c r="B166" s="141"/>
      <c r="C166" s="1027"/>
      <c r="D166" s="1028"/>
      <c r="E166" s="233"/>
      <c r="F166" s="233"/>
      <c r="G166" s="158"/>
      <c r="H166" s="195"/>
      <c r="I166" s="232"/>
      <c r="J166" s="449"/>
      <c r="K166" s="141"/>
      <c r="L166" s="135"/>
    </row>
    <row r="167" spans="1:12" ht="33.950000000000003" customHeight="1" x14ac:dyDescent="0.25">
      <c r="A167" s="134"/>
      <c r="B167" s="141"/>
      <c r="C167" s="1027"/>
      <c r="D167" s="1028"/>
      <c r="E167" s="233"/>
      <c r="F167" s="233"/>
      <c r="G167" s="158"/>
      <c r="H167" s="195"/>
      <c r="I167" s="232"/>
      <c r="J167" s="449"/>
      <c r="K167" s="141"/>
      <c r="L167" s="135"/>
    </row>
    <row r="168" spans="1:12" ht="33.950000000000003" customHeight="1" x14ac:dyDescent="0.25">
      <c r="A168" s="134"/>
      <c r="B168" s="141"/>
      <c r="C168" s="1027"/>
      <c r="D168" s="1028"/>
      <c r="E168" s="233"/>
      <c r="F168" s="233"/>
      <c r="G168" s="158"/>
      <c r="H168" s="195"/>
      <c r="I168" s="232"/>
      <c r="J168" s="449"/>
      <c r="K168" s="141"/>
      <c r="L168" s="135"/>
    </row>
    <row r="169" spans="1:12" ht="33.950000000000003" customHeight="1" x14ac:dyDescent="0.25">
      <c r="A169" s="134"/>
      <c r="B169" s="141"/>
      <c r="C169" s="1027"/>
      <c r="D169" s="1028"/>
      <c r="E169" s="233"/>
      <c r="F169" s="233"/>
      <c r="G169" s="158"/>
      <c r="H169" s="195"/>
      <c r="I169" s="232"/>
      <c r="J169" s="449"/>
      <c r="K169" s="141"/>
      <c r="L169" s="135"/>
    </row>
    <row r="170" spans="1:12" ht="33.950000000000003" customHeight="1" x14ac:dyDescent="0.25">
      <c r="A170" s="134"/>
      <c r="B170" s="141"/>
      <c r="C170" s="1027"/>
      <c r="D170" s="1028"/>
      <c r="E170" s="233"/>
      <c r="F170" s="233"/>
      <c r="G170" s="158"/>
      <c r="H170" s="195"/>
      <c r="I170" s="232"/>
      <c r="J170" s="449"/>
      <c r="K170" s="141"/>
      <c r="L170" s="135"/>
    </row>
    <row r="171" spans="1:12" ht="33.950000000000003" customHeight="1" x14ac:dyDescent="0.25">
      <c r="A171" s="134"/>
      <c r="B171" s="141"/>
      <c r="C171" s="1027"/>
      <c r="D171" s="1028"/>
      <c r="E171" s="233"/>
      <c r="F171" s="233"/>
      <c r="G171" s="158"/>
      <c r="H171" s="195"/>
      <c r="I171" s="232"/>
      <c r="J171" s="449"/>
      <c r="K171" s="141"/>
      <c r="L171" s="135"/>
    </row>
    <row r="172" spans="1:12" ht="33.950000000000003" customHeight="1" x14ac:dyDescent="0.25">
      <c r="A172" s="134"/>
      <c r="B172" s="141"/>
      <c r="C172" s="1027"/>
      <c r="D172" s="1028"/>
      <c r="E172" s="233"/>
      <c r="F172" s="233"/>
      <c r="G172" s="158"/>
      <c r="H172" s="195"/>
      <c r="I172" s="232"/>
      <c r="J172" s="449"/>
      <c r="K172" s="141"/>
      <c r="L172" s="135"/>
    </row>
    <row r="173" spans="1:12" ht="33.950000000000003" customHeight="1" x14ac:dyDescent="0.25">
      <c r="A173" s="134"/>
      <c r="B173" s="141"/>
      <c r="C173" s="1027"/>
      <c r="D173" s="1028"/>
      <c r="E173" s="233"/>
      <c r="F173" s="233"/>
      <c r="G173" s="158"/>
      <c r="H173" s="195"/>
      <c r="I173" s="232"/>
      <c r="J173" s="449"/>
      <c r="K173" s="141"/>
      <c r="L173" s="135"/>
    </row>
    <row r="174" spans="1:12" ht="33.950000000000003" customHeight="1" x14ac:dyDescent="0.25">
      <c r="A174" s="134"/>
      <c r="B174" s="141"/>
      <c r="C174" s="1027"/>
      <c r="D174" s="1028"/>
      <c r="E174" s="233"/>
      <c r="F174" s="233"/>
      <c r="G174" s="158"/>
      <c r="H174" s="195"/>
      <c r="I174" s="232"/>
      <c r="J174" s="449"/>
      <c r="K174" s="141"/>
      <c r="L174" s="135"/>
    </row>
    <row r="175" spans="1:12" ht="33.950000000000003" customHeight="1" x14ac:dyDescent="0.25">
      <c r="A175" s="134"/>
      <c r="B175" s="141"/>
      <c r="C175" s="1027"/>
      <c r="D175" s="1028"/>
      <c r="E175" s="233"/>
      <c r="F175" s="233"/>
      <c r="G175" s="158"/>
      <c r="H175" s="195"/>
      <c r="I175" s="232"/>
      <c r="J175" s="449"/>
      <c r="K175" s="141"/>
      <c r="L175" s="135"/>
    </row>
    <row r="176" spans="1:12" ht="33.950000000000003" customHeight="1" x14ac:dyDescent="0.25">
      <c r="A176" s="134"/>
      <c r="B176" s="141"/>
      <c r="C176" s="1027"/>
      <c r="D176" s="1028"/>
      <c r="E176" s="233"/>
      <c r="F176" s="233"/>
      <c r="G176" s="158"/>
      <c r="H176" s="195"/>
      <c r="I176" s="232"/>
      <c r="J176" s="449"/>
      <c r="K176" s="141"/>
      <c r="L176" s="135"/>
    </row>
    <row r="177" spans="1:12" ht="33.950000000000003" customHeight="1" x14ac:dyDescent="0.25">
      <c r="A177" s="134"/>
      <c r="B177" s="141"/>
      <c r="C177" s="1027"/>
      <c r="D177" s="1028"/>
      <c r="E177" s="233"/>
      <c r="F177" s="233"/>
      <c r="G177" s="158"/>
      <c r="H177" s="195"/>
      <c r="I177" s="232"/>
      <c r="J177" s="449"/>
      <c r="K177" s="141"/>
      <c r="L177" s="135"/>
    </row>
    <row r="178" spans="1:12" ht="33.950000000000003" customHeight="1" x14ac:dyDescent="0.25">
      <c r="A178" s="134"/>
      <c r="B178" s="141"/>
      <c r="C178" s="1027"/>
      <c r="D178" s="1028"/>
      <c r="E178" s="233"/>
      <c r="F178" s="233"/>
      <c r="G178" s="158"/>
      <c r="H178" s="195"/>
      <c r="I178" s="232"/>
      <c r="J178" s="449"/>
      <c r="K178" s="141"/>
      <c r="L178" s="135"/>
    </row>
    <row r="179" spans="1:12" ht="33.950000000000003" customHeight="1" x14ac:dyDescent="0.25">
      <c r="A179" s="134"/>
      <c r="B179" s="141"/>
      <c r="C179" s="1027"/>
      <c r="D179" s="1028"/>
      <c r="E179" s="233"/>
      <c r="F179" s="233"/>
      <c r="G179" s="158"/>
      <c r="H179" s="195"/>
      <c r="I179" s="232"/>
      <c r="J179" s="449"/>
      <c r="K179" s="141"/>
      <c r="L179" s="135"/>
    </row>
    <row r="180" spans="1:12" ht="33.950000000000003" customHeight="1" x14ac:dyDescent="0.25">
      <c r="A180" s="134"/>
      <c r="B180" s="141"/>
      <c r="C180" s="1027"/>
      <c r="D180" s="1028"/>
      <c r="E180" s="233"/>
      <c r="F180" s="233"/>
      <c r="G180" s="158"/>
      <c r="H180" s="195"/>
      <c r="I180" s="232"/>
      <c r="J180" s="449"/>
      <c r="K180" s="141"/>
      <c r="L180" s="135"/>
    </row>
    <row r="181" spans="1:12" ht="33.950000000000003" customHeight="1" x14ac:dyDescent="0.25">
      <c r="A181" s="134"/>
      <c r="B181" s="141"/>
      <c r="C181" s="1027"/>
      <c r="D181" s="1028"/>
      <c r="E181" s="233"/>
      <c r="F181" s="233"/>
      <c r="G181" s="158"/>
      <c r="H181" s="195"/>
      <c r="I181" s="232"/>
      <c r="J181" s="449"/>
      <c r="K181" s="141"/>
      <c r="L181" s="135"/>
    </row>
    <row r="182" spans="1:12" ht="33.950000000000003" customHeight="1" x14ac:dyDescent="0.25">
      <c r="A182" s="134"/>
      <c r="B182" s="141"/>
      <c r="C182" s="1027"/>
      <c r="D182" s="1028"/>
      <c r="E182" s="233"/>
      <c r="F182" s="233"/>
      <c r="G182" s="158"/>
      <c r="H182" s="195"/>
      <c r="I182" s="232"/>
      <c r="J182" s="449"/>
      <c r="K182" s="141"/>
      <c r="L182" s="135"/>
    </row>
    <row r="183" spans="1:12" ht="33.950000000000003" customHeight="1" x14ac:dyDescent="0.25">
      <c r="A183" s="134"/>
      <c r="B183" s="141"/>
      <c r="C183" s="1027"/>
      <c r="D183" s="1028"/>
      <c r="E183" s="233"/>
      <c r="F183" s="233"/>
      <c r="G183" s="158"/>
      <c r="H183" s="195"/>
      <c r="I183" s="232"/>
      <c r="J183" s="449"/>
      <c r="K183" s="141"/>
      <c r="L183" s="135"/>
    </row>
    <row r="184" spans="1:12" ht="33.950000000000003" customHeight="1" x14ac:dyDescent="0.25">
      <c r="A184" s="134"/>
      <c r="B184" s="141"/>
      <c r="C184" s="1027"/>
      <c r="D184" s="1028"/>
      <c r="E184" s="233"/>
      <c r="F184" s="233"/>
      <c r="G184" s="158"/>
      <c r="H184" s="195"/>
      <c r="I184" s="232"/>
      <c r="J184" s="449"/>
      <c r="K184" s="141"/>
      <c r="L184" s="135"/>
    </row>
    <row r="185" spans="1:12" ht="33.950000000000003" customHeight="1" x14ac:dyDescent="0.25">
      <c r="A185" s="134"/>
      <c r="B185" s="141"/>
      <c r="C185" s="1027"/>
      <c r="D185" s="1028"/>
      <c r="E185" s="233"/>
      <c r="F185" s="233"/>
      <c r="G185" s="158"/>
      <c r="H185" s="195"/>
      <c r="I185" s="232"/>
      <c r="J185" s="449"/>
      <c r="K185" s="141"/>
      <c r="L185" s="135"/>
    </row>
    <row r="186" spans="1:12" ht="33.950000000000003" customHeight="1" x14ac:dyDescent="0.25">
      <c r="A186" s="134"/>
      <c r="B186" s="141"/>
      <c r="C186" s="1027"/>
      <c r="D186" s="1028"/>
      <c r="E186" s="233"/>
      <c r="F186" s="233"/>
      <c r="G186" s="158"/>
      <c r="H186" s="195"/>
      <c r="I186" s="232"/>
      <c r="J186" s="449"/>
      <c r="K186" s="141"/>
      <c r="L186" s="135"/>
    </row>
    <row r="187" spans="1:12" ht="33.950000000000003" customHeight="1" x14ac:dyDescent="0.25">
      <c r="A187" s="134"/>
      <c r="B187" s="141"/>
      <c r="C187" s="1027"/>
      <c r="D187" s="1028"/>
      <c r="E187" s="233"/>
      <c r="F187" s="233"/>
      <c r="G187" s="158"/>
      <c r="H187" s="195"/>
      <c r="I187" s="232"/>
      <c r="J187" s="449"/>
      <c r="K187" s="141"/>
      <c r="L187" s="135"/>
    </row>
    <row r="188" spans="1:12" ht="33.950000000000003" customHeight="1" x14ac:dyDescent="0.25">
      <c r="A188" s="134"/>
      <c r="B188" s="141"/>
      <c r="C188" s="1027"/>
      <c r="D188" s="1028"/>
      <c r="E188" s="233"/>
      <c r="F188" s="233"/>
      <c r="G188" s="158"/>
      <c r="H188" s="195"/>
      <c r="I188" s="232"/>
      <c r="J188" s="449"/>
      <c r="K188" s="141"/>
      <c r="L188" s="135"/>
    </row>
    <row r="189" spans="1:12" ht="33.950000000000003" customHeight="1" x14ac:dyDescent="0.25">
      <c r="A189" s="134"/>
      <c r="B189" s="141"/>
      <c r="C189" s="1027"/>
      <c r="D189" s="1028"/>
      <c r="E189" s="233"/>
      <c r="F189" s="233"/>
      <c r="G189" s="158"/>
      <c r="H189" s="195"/>
      <c r="I189" s="232"/>
      <c r="J189" s="449"/>
      <c r="K189" s="141"/>
      <c r="L189" s="135"/>
    </row>
    <row r="190" spans="1:12" ht="33.950000000000003" customHeight="1" x14ac:dyDescent="0.25">
      <c r="A190" s="134"/>
      <c r="B190" s="141"/>
      <c r="C190" s="1027"/>
      <c r="D190" s="1028"/>
      <c r="E190" s="233"/>
      <c r="F190" s="233"/>
      <c r="G190" s="158"/>
      <c r="H190" s="195"/>
      <c r="I190" s="232"/>
      <c r="J190" s="449"/>
      <c r="K190" s="141"/>
      <c r="L190" s="135"/>
    </row>
    <row r="191" spans="1:12" ht="33.950000000000003" customHeight="1" x14ac:dyDescent="0.25">
      <c r="A191" s="134"/>
      <c r="B191" s="141"/>
      <c r="C191" s="1027"/>
      <c r="D191" s="1028"/>
      <c r="E191" s="233"/>
      <c r="F191" s="233"/>
      <c r="G191" s="158"/>
      <c r="H191" s="195"/>
      <c r="I191" s="232"/>
      <c r="J191" s="449"/>
      <c r="K191" s="141"/>
      <c r="L191" s="135"/>
    </row>
    <row r="192" spans="1:12" ht="33.950000000000003" customHeight="1" x14ac:dyDescent="0.25">
      <c r="A192" s="134"/>
      <c r="B192" s="141"/>
      <c r="C192" s="1027"/>
      <c r="D192" s="1028"/>
      <c r="E192" s="233"/>
      <c r="F192" s="233"/>
      <c r="G192" s="158"/>
      <c r="H192" s="195"/>
      <c r="I192" s="232"/>
      <c r="J192" s="449"/>
      <c r="K192" s="141"/>
      <c r="L192" s="135"/>
    </row>
    <row r="193" spans="1:12" ht="33.950000000000003" customHeight="1" x14ac:dyDescent="0.25">
      <c r="A193" s="134"/>
      <c r="B193" s="141"/>
      <c r="C193" s="1027"/>
      <c r="D193" s="1028"/>
      <c r="E193" s="233"/>
      <c r="F193" s="233"/>
      <c r="G193" s="158"/>
      <c r="H193" s="195"/>
      <c r="I193" s="232"/>
      <c r="J193" s="449"/>
      <c r="K193" s="141"/>
      <c r="L193" s="135"/>
    </row>
    <row r="194" spans="1:12" ht="33.950000000000003" customHeight="1" x14ac:dyDescent="0.25">
      <c r="A194" s="134"/>
      <c r="B194" s="141"/>
      <c r="C194" s="1027"/>
      <c r="D194" s="1028"/>
      <c r="E194" s="233"/>
      <c r="F194" s="233"/>
      <c r="G194" s="158"/>
      <c r="H194" s="195"/>
      <c r="I194" s="232"/>
      <c r="J194" s="449"/>
      <c r="K194" s="141"/>
      <c r="L194" s="135"/>
    </row>
    <row r="195" spans="1:12" ht="33.950000000000003" customHeight="1" x14ac:dyDescent="0.25">
      <c r="A195" s="134"/>
      <c r="B195" s="141"/>
      <c r="C195" s="1027"/>
      <c r="D195" s="1028"/>
      <c r="E195" s="233"/>
      <c r="F195" s="233"/>
      <c r="G195" s="158"/>
      <c r="H195" s="195"/>
      <c r="I195" s="232"/>
      <c r="J195" s="449"/>
      <c r="K195" s="141"/>
      <c r="L195" s="135"/>
    </row>
    <row r="196" spans="1:12" ht="33.950000000000003" customHeight="1" x14ac:dyDescent="0.25">
      <c r="A196" s="134"/>
      <c r="B196" s="141"/>
      <c r="C196" s="1027"/>
      <c r="D196" s="1028"/>
      <c r="E196" s="233"/>
      <c r="F196" s="233"/>
      <c r="G196" s="158"/>
      <c r="H196" s="195"/>
      <c r="I196" s="232"/>
      <c r="J196" s="449"/>
      <c r="K196" s="141"/>
      <c r="L196" s="135"/>
    </row>
    <row r="197" spans="1:12" ht="33.950000000000003" customHeight="1" x14ac:dyDescent="0.25">
      <c r="A197" s="134"/>
      <c r="B197" s="141"/>
      <c r="C197" s="1027"/>
      <c r="D197" s="1028"/>
      <c r="E197" s="233"/>
      <c r="F197" s="233"/>
      <c r="G197" s="158"/>
      <c r="H197" s="195"/>
      <c r="I197" s="232"/>
      <c r="J197" s="449"/>
      <c r="K197" s="141"/>
      <c r="L197" s="135"/>
    </row>
    <row r="198" spans="1:12" ht="33.950000000000003" customHeight="1" x14ac:dyDescent="0.25">
      <c r="A198" s="134"/>
      <c r="B198" s="141"/>
      <c r="C198" s="1027"/>
      <c r="D198" s="1028"/>
      <c r="E198" s="233"/>
      <c r="F198" s="233"/>
      <c r="G198" s="158"/>
      <c r="H198" s="195"/>
      <c r="I198" s="232"/>
      <c r="J198" s="449"/>
      <c r="K198" s="141"/>
      <c r="L198" s="135"/>
    </row>
    <row r="199" spans="1:12" ht="33.950000000000003" customHeight="1" x14ac:dyDescent="0.25">
      <c r="A199" s="134"/>
      <c r="B199" s="141"/>
      <c r="C199" s="1027"/>
      <c r="D199" s="1028"/>
      <c r="E199" s="233"/>
      <c r="F199" s="233"/>
      <c r="G199" s="158"/>
      <c r="H199" s="195"/>
      <c r="I199" s="232"/>
      <c r="J199" s="449"/>
      <c r="K199" s="141"/>
      <c r="L199" s="135"/>
    </row>
    <row r="200" spans="1:12" ht="33.950000000000003" customHeight="1" x14ac:dyDescent="0.25">
      <c r="A200" s="134"/>
      <c r="B200" s="141"/>
      <c r="C200" s="1027"/>
      <c r="D200" s="1028"/>
      <c r="E200" s="233"/>
      <c r="F200" s="233"/>
      <c r="G200" s="158"/>
      <c r="H200" s="195"/>
      <c r="I200" s="232"/>
      <c r="J200" s="449"/>
      <c r="K200" s="141"/>
      <c r="L200" s="135"/>
    </row>
    <row r="201" spans="1:12" ht="33.950000000000003" customHeight="1" x14ac:dyDescent="0.25">
      <c r="A201" s="134"/>
      <c r="B201" s="141"/>
      <c r="C201" s="1027"/>
      <c r="D201" s="1028"/>
      <c r="E201" s="233"/>
      <c r="F201" s="233"/>
      <c r="G201" s="158"/>
      <c r="H201" s="195"/>
      <c r="I201" s="232"/>
      <c r="J201" s="449"/>
      <c r="K201" s="141"/>
      <c r="L201" s="135"/>
    </row>
    <row r="202" spans="1:12" ht="33.950000000000003" customHeight="1" x14ac:dyDescent="0.25">
      <c r="A202" s="134"/>
      <c r="B202" s="141"/>
      <c r="C202" s="1027"/>
      <c r="D202" s="1028"/>
      <c r="E202" s="233"/>
      <c r="F202" s="233"/>
      <c r="G202" s="158"/>
      <c r="H202" s="195"/>
      <c r="I202" s="232"/>
      <c r="J202" s="449"/>
      <c r="K202" s="141"/>
      <c r="L202" s="135"/>
    </row>
    <row r="203" spans="1:12" ht="33.950000000000003" customHeight="1" x14ac:dyDescent="0.25">
      <c r="A203" s="134"/>
      <c r="B203" s="141"/>
      <c r="C203" s="1027"/>
      <c r="D203" s="1028"/>
      <c r="E203" s="233"/>
      <c r="F203" s="233"/>
      <c r="G203" s="158"/>
      <c r="H203" s="195"/>
      <c r="I203" s="232"/>
      <c r="J203" s="449"/>
      <c r="K203" s="141"/>
      <c r="L203" s="135"/>
    </row>
    <row r="204" spans="1:12" ht="33.950000000000003" customHeight="1" x14ac:dyDescent="0.25">
      <c r="A204" s="134"/>
      <c r="B204" s="141"/>
      <c r="C204" s="1027"/>
      <c r="D204" s="1028"/>
      <c r="E204" s="233"/>
      <c r="F204" s="233"/>
      <c r="G204" s="158"/>
      <c r="H204" s="195"/>
      <c r="I204" s="232"/>
      <c r="J204" s="449"/>
      <c r="K204" s="141"/>
      <c r="L204" s="135"/>
    </row>
    <row r="205" spans="1:12" ht="33.950000000000003" customHeight="1" x14ac:dyDescent="0.25">
      <c r="A205" s="134"/>
      <c r="B205" s="141"/>
      <c r="C205" s="1027"/>
      <c r="D205" s="1028"/>
      <c r="E205" s="233"/>
      <c r="F205" s="233"/>
      <c r="G205" s="158"/>
      <c r="H205" s="195"/>
      <c r="I205" s="232"/>
      <c r="J205" s="449"/>
      <c r="K205" s="141"/>
      <c r="L205" s="135"/>
    </row>
    <row r="206" spans="1:12" ht="33.950000000000003" customHeight="1" x14ac:dyDescent="0.25">
      <c r="A206" s="134"/>
      <c r="B206" s="141"/>
      <c r="C206" s="1027"/>
      <c r="D206" s="1028"/>
      <c r="E206" s="233"/>
      <c r="F206" s="233"/>
      <c r="G206" s="158"/>
      <c r="H206" s="195"/>
      <c r="I206" s="232"/>
      <c r="J206" s="449"/>
      <c r="K206" s="141"/>
      <c r="L206" s="135"/>
    </row>
    <row r="207" spans="1:12" ht="33.950000000000003" customHeight="1" x14ac:dyDescent="0.25">
      <c r="A207" s="134"/>
      <c r="B207" s="141"/>
      <c r="C207" s="1027"/>
      <c r="D207" s="1028"/>
      <c r="E207" s="233"/>
      <c r="F207" s="233"/>
      <c r="G207" s="158"/>
      <c r="H207" s="195"/>
      <c r="I207" s="232"/>
      <c r="J207" s="449"/>
      <c r="K207" s="141"/>
      <c r="L207" s="135"/>
    </row>
    <row r="208" spans="1:12" ht="33.950000000000003" customHeight="1" x14ac:dyDescent="0.25">
      <c r="A208" s="134"/>
      <c r="B208" s="141"/>
      <c r="C208" s="1027"/>
      <c r="D208" s="1028"/>
      <c r="E208" s="233"/>
      <c r="F208" s="233"/>
      <c r="G208" s="158"/>
      <c r="H208" s="195"/>
      <c r="I208" s="232"/>
      <c r="J208" s="449"/>
      <c r="K208" s="141"/>
      <c r="L208" s="135"/>
    </row>
    <row r="209" spans="1:12" ht="33.950000000000003" customHeight="1" x14ac:dyDescent="0.25">
      <c r="A209" s="134"/>
      <c r="B209" s="141"/>
      <c r="C209" s="1027"/>
      <c r="D209" s="1028"/>
      <c r="E209" s="233"/>
      <c r="F209" s="233"/>
      <c r="G209" s="158"/>
      <c r="H209" s="195"/>
      <c r="I209" s="232"/>
      <c r="J209" s="449"/>
      <c r="K209" s="141"/>
      <c r="L209" s="135"/>
    </row>
    <row r="210" spans="1:12" ht="33.950000000000003" customHeight="1" x14ac:dyDescent="0.25">
      <c r="A210" s="134"/>
      <c r="B210" s="141"/>
      <c r="C210" s="1027"/>
      <c r="D210" s="1028"/>
      <c r="E210" s="233"/>
      <c r="F210" s="233"/>
      <c r="G210" s="158"/>
      <c r="H210" s="195"/>
      <c r="I210" s="232"/>
      <c r="J210" s="449"/>
      <c r="K210" s="141"/>
      <c r="L210" s="135"/>
    </row>
    <row r="211" spans="1:12" ht="33.950000000000003" customHeight="1" x14ac:dyDescent="0.25">
      <c r="A211" s="134"/>
      <c r="B211" s="141"/>
      <c r="C211" s="1027"/>
      <c r="D211" s="1028"/>
      <c r="E211" s="233"/>
      <c r="F211" s="233"/>
      <c r="G211" s="158"/>
      <c r="H211" s="195"/>
      <c r="I211" s="232"/>
      <c r="J211" s="449"/>
      <c r="K211" s="141"/>
      <c r="L211" s="135"/>
    </row>
    <row r="212" spans="1:12" ht="33.950000000000003" customHeight="1" x14ac:dyDescent="0.25">
      <c r="A212" s="134"/>
      <c r="B212" s="141"/>
      <c r="C212" s="1027"/>
      <c r="D212" s="1028"/>
      <c r="E212" s="233"/>
      <c r="F212" s="233"/>
      <c r="G212" s="158"/>
      <c r="H212" s="195"/>
      <c r="I212" s="232"/>
      <c r="J212" s="449"/>
      <c r="K212" s="141"/>
      <c r="L212" s="135"/>
    </row>
    <row r="213" spans="1:12" ht="33.950000000000003" customHeight="1" x14ac:dyDescent="0.25">
      <c r="A213" s="134"/>
      <c r="B213" s="141"/>
      <c r="C213" s="1027"/>
      <c r="D213" s="1028"/>
      <c r="E213" s="233"/>
      <c r="F213" s="233"/>
      <c r="G213" s="158"/>
      <c r="H213" s="195"/>
      <c r="I213" s="232"/>
      <c r="J213" s="449"/>
      <c r="K213" s="141"/>
      <c r="L213" s="135"/>
    </row>
    <row r="214" spans="1:12" ht="33.950000000000003" customHeight="1" x14ac:dyDescent="0.25">
      <c r="A214" s="134"/>
      <c r="B214" s="141"/>
      <c r="C214" s="1027"/>
      <c r="D214" s="1028"/>
      <c r="E214" s="233"/>
      <c r="F214" s="233"/>
      <c r="G214" s="158"/>
      <c r="H214" s="195"/>
      <c r="I214" s="232"/>
      <c r="J214" s="449"/>
      <c r="K214" s="141"/>
      <c r="L214" s="135"/>
    </row>
    <row r="215" spans="1:12" ht="33.950000000000003" customHeight="1" x14ac:dyDescent="0.25">
      <c r="A215" s="134"/>
      <c r="B215" s="141"/>
      <c r="C215" s="1027"/>
      <c r="D215" s="1028"/>
      <c r="E215" s="233"/>
      <c r="F215" s="233"/>
      <c r="G215" s="158"/>
      <c r="H215" s="195"/>
      <c r="I215" s="232"/>
      <c r="J215" s="449"/>
      <c r="K215" s="141"/>
      <c r="L215" s="135"/>
    </row>
    <row r="216" spans="1:12" ht="33.950000000000003" customHeight="1" x14ac:dyDescent="0.25">
      <c r="A216" s="134"/>
      <c r="B216" s="141"/>
      <c r="C216" s="1027"/>
      <c r="D216" s="1028"/>
      <c r="E216" s="233"/>
      <c r="F216" s="233"/>
      <c r="G216" s="158"/>
      <c r="H216" s="195"/>
      <c r="I216" s="232"/>
      <c r="J216" s="449"/>
      <c r="K216" s="141"/>
      <c r="L216" s="135"/>
    </row>
    <row r="217" spans="1:12" ht="33.950000000000003" customHeight="1" x14ac:dyDescent="0.25">
      <c r="A217" s="134"/>
      <c r="B217" s="141"/>
      <c r="C217" s="1027"/>
      <c r="D217" s="1028"/>
      <c r="E217" s="233"/>
      <c r="F217" s="233"/>
      <c r="G217" s="158"/>
      <c r="H217" s="195"/>
      <c r="I217" s="232"/>
      <c r="J217" s="449"/>
      <c r="K217" s="141"/>
      <c r="L217" s="135"/>
    </row>
    <row r="218" spans="1:12" ht="33.950000000000003" customHeight="1" x14ac:dyDescent="0.25">
      <c r="A218" s="134"/>
      <c r="B218" s="141"/>
      <c r="C218" s="1027"/>
      <c r="D218" s="1028"/>
      <c r="E218" s="233"/>
      <c r="F218" s="233"/>
      <c r="G218" s="158"/>
      <c r="H218" s="195"/>
      <c r="I218" s="232"/>
      <c r="J218" s="449"/>
      <c r="K218" s="141"/>
      <c r="L218" s="135"/>
    </row>
    <row r="219" spans="1:12" ht="33.950000000000003" customHeight="1" x14ac:dyDescent="0.25">
      <c r="A219" s="134"/>
      <c r="B219" s="141"/>
      <c r="C219" s="1027"/>
      <c r="D219" s="1028"/>
      <c r="E219" s="233"/>
      <c r="F219" s="233"/>
      <c r="G219" s="158"/>
      <c r="H219" s="195"/>
      <c r="I219" s="232"/>
      <c r="J219" s="449"/>
      <c r="K219" s="141"/>
      <c r="L219" s="135"/>
    </row>
    <row r="220" spans="1:12" ht="33.950000000000003" customHeight="1" x14ac:dyDescent="0.25">
      <c r="A220" s="134"/>
      <c r="B220" s="141"/>
      <c r="C220" s="1027"/>
      <c r="D220" s="1028"/>
      <c r="E220" s="233"/>
      <c r="F220" s="233"/>
      <c r="G220" s="158"/>
      <c r="H220" s="195"/>
      <c r="I220" s="232"/>
      <c r="J220" s="449"/>
      <c r="K220" s="141"/>
      <c r="L220" s="135"/>
    </row>
    <row r="221" spans="1:12" ht="33.950000000000003" customHeight="1" x14ac:dyDescent="0.25">
      <c r="A221" s="134"/>
      <c r="B221" s="141"/>
      <c r="C221" s="1027"/>
      <c r="D221" s="1028"/>
      <c r="E221" s="233"/>
      <c r="F221" s="233"/>
      <c r="G221" s="158"/>
      <c r="H221" s="195"/>
      <c r="I221" s="232"/>
      <c r="J221" s="449"/>
      <c r="K221" s="141"/>
      <c r="L221" s="135"/>
    </row>
    <row r="222" spans="1:12" ht="33.950000000000003" customHeight="1" x14ac:dyDescent="0.25">
      <c r="A222" s="134"/>
      <c r="B222" s="141"/>
      <c r="C222" s="1027"/>
      <c r="D222" s="1028"/>
      <c r="E222" s="233"/>
      <c r="F222" s="233"/>
      <c r="G222" s="158"/>
      <c r="H222" s="195"/>
      <c r="I222" s="232"/>
      <c r="J222" s="449"/>
      <c r="K222" s="141"/>
      <c r="L222" s="135"/>
    </row>
    <row r="223" spans="1:12" ht="33.950000000000003" customHeight="1" x14ac:dyDescent="0.25">
      <c r="A223" s="134"/>
      <c r="B223" s="141"/>
      <c r="C223" s="1027"/>
      <c r="D223" s="1028"/>
      <c r="E223" s="233"/>
      <c r="F223" s="233"/>
      <c r="G223" s="158"/>
      <c r="H223" s="195"/>
      <c r="I223" s="232"/>
      <c r="J223" s="449"/>
      <c r="K223" s="141"/>
      <c r="L223" s="135"/>
    </row>
    <row r="224" spans="1:12" ht="33.950000000000003" customHeight="1" x14ac:dyDescent="0.25">
      <c r="A224" s="134"/>
      <c r="B224" s="141"/>
      <c r="C224" s="1027"/>
      <c r="D224" s="1028"/>
      <c r="E224" s="233"/>
      <c r="F224" s="233"/>
      <c r="G224" s="158"/>
      <c r="H224" s="195"/>
      <c r="I224" s="232"/>
      <c r="J224" s="449"/>
      <c r="K224" s="141"/>
      <c r="L224" s="135"/>
    </row>
    <row r="225" spans="1:12" ht="33.950000000000003" customHeight="1" x14ac:dyDescent="0.25">
      <c r="A225" s="134"/>
      <c r="B225" s="141"/>
      <c r="C225" s="1027"/>
      <c r="D225" s="1028"/>
      <c r="E225" s="233"/>
      <c r="F225" s="233"/>
      <c r="G225" s="158"/>
      <c r="H225" s="195"/>
      <c r="I225" s="232"/>
      <c r="J225" s="449"/>
      <c r="K225" s="141"/>
      <c r="L225" s="135"/>
    </row>
    <row r="226" spans="1:12" ht="33.950000000000003" customHeight="1" x14ac:dyDescent="0.25">
      <c r="A226" s="134"/>
      <c r="B226" s="141"/>
      <c r="C226" s="1027"/>
      <c r="D226" s="1028"/>
      <c r="E226" s="233"/>
      <c r="F226" s="233"/>
      <c r="G226" s="158"/>
      <c r="H226" s="195"/>
      <c r="I226" s="232"/>
      <c r="J226" s="449"/>
      <c r="K226" s="141"/>
      <c r="L226" s="135"/>
    </row>
    <row r="227" spans="1:12" ht="33.950000000000003" customHeight="1" x14ac:dyDescent="0.25">
      <c r="A227" s="134"/>
      <c r="B227" s="141"/>
      <c r="C227" s="1027"/>
      <c r="D227" s="1028"/>
      <c r="E227" s="233"/>
      <c r="F227" s="233"/>
      <c r="G227" s="158"/>
      <c r="H227" s="195"/>
      <c r="I227" s="232"/>
      <c r="J227" s="449"/>
      <c r="K227" s="141"/>
      <c r="L227" s="135"/>
    </row>
    <row r="228" spans="1:12" ht="33.950000000000003" customHeight="1" x14ac:dyDescent="0.25">
      <c r="A228" s="134"/>
      <c r="B228" s="141"/>
      <c r="C228" s="1027"/>
      <c r="D228" s="1028"/>
      <c r="E228" s="233"/>
      <c r="F228" s="233"/>
      <c r="G228" s="158"/>
      <c r="H228" s="195"/>
      <c r="I228" s="232"/>
      <c r="J228" s="449"/>
      <c r="K228" s="141"/>
      <c r="L228" s="135"/>
    </row>
    <row r="229" spans="1:12" ht="33.950000000000003" customHeight="1" x14ac:dyDescent="0.25">
      <c r="A229" s="134"/>
      <c r="B229" s="141"/>
      <c r="C229" s="1027"/>
      <c r="D229" s="1028"/>
      <c r="E229" s="233"/>
      <c r="F229" s="233"/>
      <c r="G229" s="158"/>
      <c r="H229" s="195"/>
      <c r="I229" s="232"/>
      <c r="J229" s="449"/>
      <c r="K229" s="141"/>
      <c r="L229" s="135"/>
    </row>
    <row r="230" spans="1:12" ht="33.950000000000003" customHeight="1" x14ac:dyDescent="0.25">
      <c r="A230" s="134"/>
      <c r="B230" s="141"/>
      <c r="C230" s="1027"/>
      <c r="D230" s="1028"/>
      <c r="E230" s="233"/>
      <c r="F230" s="233"/>
      <c r="G230" s="158"/>
      <c r="H230" s="195"/>
      <c r="I230" s="232"/>
      <c r="J230" s="449"/>
      <c r="K230" s="141"/>
      <c r="L230" s="135"/>
    </row>
    <row r="231" spans="1:12" ht="33.950000000000003" customHeight="1" x14ac:dyDescent="0.25">
      <c r="A231" s="134"/>
      <c r="B231" s="141"/>
      <c r="C231" s="1027"/>
      <c r="D231" s="1028"/>
      <c r="E231" s="233"/>
      <c r="F231" s="233"/>
      <c r="G231" s="158"/>
      <c r="H231" s="195"/>
      <c r="I231" s="232"/>
      <c r="J231" s="449"/>
      <c r="K231" s="141"/>
      <c r="L231" s="135"/>
    </row>
    <row r="232" spans="1:12" ht="33.950000000000003" customHeight="1" x14ac:dyDescent="0.25">
      <c r="A232" s="134"/>
      <c r="B232" s="141"/>
      <c r="C232" s="1027"/>
      <c r="D232" s="1028"/>
      <c r="E232" s="233"/>
      <c r="F232" s="233"/>
      <c r="G232" s="158"/>
      <c r="H232" s="195"/>
      <c r="I232" s="232"/>
      <c r="J232" s="449"/>
      <c r="K232" s="141"/>
      <c r="L232" s="135"/>
    </row>
    <row r="233" spans="1:12" ht="33.950000000000003" customHeight="1" x14ac:dyDescent="0.25">
      <c r="A233" s="134"/>
      <c r="B233" s="141"/>
      <c r="C233" s="1027"/>
      <c r="D233" s="1028"/>
      <c r="E233" s="233"/>
      <c r="F233" s="233"/>
      <c r="G233" s="158"/>
      <c r="H233" s="195"/>
      <c r="I233" s="232"/>
      <c r="J233" s="449"/>
      <c r="K233" s="141"/>
      <c r="L233" s="135"/>
    </row>
    <row r="234" spans="1:12" ht="33.950000000000003" customHeight="1" x14ac:dyDescent="0.25">
      <c r="A234" s="134"/>
      <c r="B234" s="141"/>
      <c r="C234" s="1027"/>
      <c r="D234" s="1028"/>
      <c r="E234" s="233"/>
      <c r="F234" s="233"/>
      <c r="G234" s="158"/>
      <c r="H234" s="195"/>
      <c r="I234" s="232"/>
      <c r="J234" s="449"/>
      <c r="K234" s="141"/>
      <c r="L234" s="135"/>
    </row>
    <row r="235" spans="1:12" ht="33.950000000000003" customHeight="1" x14ac:dyDescent="0.25">
      <c r="A235" s="134"/>
      <c r="B235" s="141"/>
      <c r="C235" s="1027"/>
      <c r="D235" s="1028"/>
      <c r="E235" s="233"/>
      <c r="F235" s="233"/>
      <c r="G235" s="158"/>
      <c r="H235" s="195"/>
      <c r="I235" s="232"/>
      <c r="J235" s="449"/>
      <c r="K235" s="141"/>
      <c r="L235" s="135"/>
    </row>
    <row r="236" spans="1:12" ht="33.950000000000003" customHeight="1" x14ac:dyDescent="0.25">
      <c r="A236" s="134"/>
      <c r="B236" s="141"/>
      <c r="C236" s="1027"/>
      <c r="D236" s="1028"/>
      <c r="E236" s="233"/>
      <c r="F236" s="233"/>
      <c r="G236" s="158"/>
      <c r="H236" s="195"/>
      <c r="I236" s="232"/>
      <c r="J236" s="449"/>
      <c r="K236" s="141"/>
      <c r="L236" s="135"/>
    </row>
    <row r="237" spans="1:12" ht="33.950000000000003" customHeight="1" x14ac:dyDescent="0.25">
      <c r="A237" s="134"/>
      <c r="B237" s="141"/>
      <c r="C237" s="1027"/>
      <c r="D237" s="1028"/>
      <c r="E237" s="233"/>
      <c r="F237" s="233"/>
      <c r="G237" s="158"/>
      <c r="H237" s="195"/>
      <c r="I237" s="232"/>
      <c r="J237" s="449"/>
      <c r="K237" s="141"/>
      <c r="L237" s="135"/>
    </row>
    <row r="238" spans="1:12" ht="33.950000000000003" customHeight="1" x14ac:dyDescent="0.25">
      <c r="A238" s="134"/>
      <c r="B238" s="141"/>
      <c r="C238" s="1027"/>
      <c r="D238" s="1028"/>
      <c r="E238" s="233"/>
      <c r="F238" s="233"/>
      <c r="G238" s="158"/>
      <c r="H238" s="195"/>
      <c r="I238" s="232"/>
      <c r="J238" s="449"/>
      <c r="K238" s="141"/>
      <c r="L238" s="135"/>
    </row>
    <row r="239" spans="1:12" ht="33.950000000000003" customHeight="1" x14ac:dyDescent="0.25">
      <c r="A239" s="134"/>
      <c r="B239" s="141"/>
      <c r="C239" s="1027"/>
      <c r="D239" s="1028"/>
      <c r="E239" s="233"/>
      <c r="F239" s="233"/>
      <c r="G239" s="158"/>
      <c r="H239" s="195"/>
      <c r="I239" s="232"/>
      <c r="J239" s="449"/>
      <c r="K239" s="141"/>
      <c r="L239" s="135"/>
    </row>
    <row r="240" spans="1:12" ht="33.950000000000003" customHeight="1" x14ac:dyDescent="0.25">
      <c r="A240" s="134"/>
      <c r="B240" s="141"/>
      <c r="C240" s="1027"/>
      <c r="D240" s="1028"/>
      <c r="E240" s="233"/>
      <c r="F240" s="233"/>
      <c r="G240" s="158"/>
      <c r="H240" s="195"/>
      <c r="I240" s="232"/>
      <c r="J240" s="449"/>
      <c r="K240" s="141"/>
      <c r="L240" s="135"/>
    </row>
    <row r="241" spans="1:12" ht="33.950000000000003" customHeight="1" x14ac:dyDescent="0.25">
      <c r="A241" s="134"/>
      <c r="B241" s="141"/>
      <c r="C241" s="1027"/>
      <c r="D241" s="1028"/>
      <c r="E241" s="233"/>
      <c r="F241" s="233"/>
      <c r="G241" s="158"/>
      <c r="H241" s="195"/>
      <c r="I241" s="232"/>
      <c r="J241" s="449"/>
      <c r="K241" s="141"/>
      <c r="L241" s="135"/>
    </row>
    <row r="242" spans="1:12" ht="33.950000000000003" customHeight="1" x14ac:dyDescent="0.25">
      <c r="A242" s="134"/>
      <c r="B242" s="141"/>
      <c r="C242" s="1027"/>
      <c r="D242" s="1028"/>
      <c r="E242" s="233"/>
      <c r="F242" s="233"/>
      <c r="G242" s="158"/>
      <c r="H242" s="195"/>
      <c r="I242" s="232"/>
      <c r="J242" s="449"/>
      <c r="K242" s="141"/>
      <c r="L242" s="135"/>
    </row>
    <row r="243" spans="1:12" ht="33.950000000000003" customHeight="1" x14ac:dyDescent="0.25">
      <c r="A243" s="134"/>
      <c r="B243" s="141"/>
      <c r="C243" s="1027"/>
      <c r="D243" s="1028"/>
      <c r="E243" s="233"/>
      <c r="F243" s="233"/>
      <c r="G243" s="158"/>
      <c r="H243" s="195"/>
      <c r="I243" s="232"/>
      <c r="J243" s="449"/>
      <c r="K243" s="141"/>
      <c r="L243" s="135"/>
    </row>
    <row r="244" spans="1:12" ht="33.950000000000003" customHeight="1" x14ac:dyDescent="0.25">
      <c r="A244" s="134"/>
      <c r="B244" s="141"/>
      <c r="C244" s="1027"/>
      <c r="D244" s="1028"/>
      <c r="E244" s="233"/>
      <c r="F244" s="233"/>
      <c r="G244" s="158"/>
      <c r="H244" s="195"/>
      <c r="I244" s="232"/>
      <c r="J244" s="449"/>
      <c r="K244" s="141"/>
      <c r="L244" s="135"/>
    </row>
    <row r="245" spans="1:12" ht="33.950000000000003" customHeight="1" x14ac:dyDescent="0.25">
      <c r="A245" s="134"/>
      <c r="B245" s="141"/>
      <c r="C245" s="1027"/>
      <c r="D245" s="1028"/>
      <c r="E245" s="233"/>
      <c r="F245" s="233"/>
      <c r="G245" s="158"/>
      <c r="H245" s="195"/>
      <c r="I245" s="232"/>
      <c r="J245" s="449"/>
      <c r="K245" s="141"/>
      <c r="L245" s="135"/>
    </row>
    <row r="246" spans="1:12" ht="33.950000000000003" customHeight="1" x14ac:dyDescent="0.25">
      <c r="A246" s="134"/>
      <c r="B246" s="141"/>
      <c r="C246" s="1027"/>
      <c r="D246" s="1028"/>
      <c r="E246" s="233"/>
      <c r="F246" s="233"/>
      <c r="G246" s="158"/>
      <c r="H246" s="195"/>
      <c r="I246" s="232"/>
      <c r="J246" s="449"/>
      <c r="K246" s="141"/>
      <c r="L246" s="135"/>
    </row>
    <row r="247" spans="1:12" ht="33.950000000000003" customHeight="1" x14ac:dyDescent="0.25">
      <c r="A247" s="134"/>
      <c r="B247" s="141"/>
      <c r="C247" s="1027"/>
      <c r="D247" s="1028"/>
      <c r="E247" s="233"/>
      <c r="F247" s="233"/>
      <c r="G247" s="158"/>
      <c r="H247" s="195"/>
      <c r="I247" s="232"/>
      <c r="J247" s="449"/>
      <c r="K247" s="141"/>
      <c r="L247" s="135"/>
    </row>
    <row r="248" spans="1:12" ht="33.950000000000003" customHeight="1" x14ac:dyDescent="0.25">
      <c r="A248" s="134"/>
      <c r="B248" s="141"/>
      <c r="C248" s="1027"/>
      <c r="D248" s="1028"/>
      <c r="E248" s="233"/>
      <c r="F248" s="233"/>
      <c r="G248" s="158"/>
      <c r="H248" s="195"/>
      <c r="I248" s="232"/>
      <c r="J248" s="449"/>
      <c r="K248" s="141"/>
      <c r="L248" s="135"/>
    </row>
    <row r="249" spans="1:12" ht="33.950000000000003" customHeight="1" x14ac:dyDescent="0.25">
      <c r="A249" s="134"/>
      <c r="B249" s="141"/>
      <c r="C249" s="1027"/>
      <c r="D249" s="1028"/>
      <c r="E249" s="233"/>
      <c r="F249" s="233"/>
      <c r="G249" s="158"/>
      <c r="H249" s="195"/>
      <c r="I249" s="232"/>
      <c r="J249" s="449"/>
      <c r="K249" s="141"/>
      <c r="L249" s="135"/>
    </row>
    <row r="250" spans="1:12" ht="33.950000000000003" customHeight="1" x14ac:dyDescent="0.25">
      <c r="A250" s="134"/>
      <c r="B250" s="141"/>
      <c r="C250" s="1027"/>
      <c r="D250" s="1028"/>
      <c r="E250" s="233"/>
      <c r="F250" s="233"/>
      <c r="G250" s="158"/>
      <c r="H250" s="195"/>
      <c r="I250" s="232"/>
      <c r="J250" s="449"/>
      <c r="K250" s="141"/>
      <c r="L250" s="135"/>
    </row>
    <row r="251" spans="1:12" ht="33.950000000000003" customHeight="1" x14ac:dyDescent="0.25">
      <c r="A251" s="134"/>
      <c r="B251" s="141"/>
      <c r="C251" s="1027"/>
      <c r="D251" s="1028"/>
      <c r="E251" s="233"/>
      <c r="F251" s="233"/>
      <c r="G251" s="158"/>
      <c r="H251" s="195"/>
      <c r="I251" s="232"/>
      <c r="J251" s="449"/>
      <c r="K251" s="141"/>
      <c r="L251" s="135"/>
    </row>
    <row r="252" spans="1:12" ht="33.950000000000003" customHeight="1" x14ac:dyDescent="0.25">
      <c r="A252" s="134"/>
      <c r="B252" s="141"/>
      <c r="C252" s="1027"/>
      <c r="D252" s="1028"/>
      <c r="E252" s="233"/>
      <c r="F252" s="233"/>
      <c r="G252" s="158"/>
      <c r="H252" s="195"/>
      <c r="I252" s="232"/>
      <c r="J252" s="449"/>
      <c r="K252" s="141"/>
      <c r="L252" s="135"/>
    </row>
    <row r="253" spans="1:12" ht="33.950000000000003" customHeight="1" x14ac:dyDescent="0.25">
      <c r="A253" s="134"/>
      <c r="B253" s="141"/>
      <c r="C253" s="1027"/>
      <c r="D253" s="1028"/>
      <c r="E253" s="233"/>
      <c r="F253" s="233"/>
      <c r="G253" s="158"/>
      <c r="H253" s="195"/>
      <c r="I253" s="232"/>
      <c r="J253" s="449"/>
      <c r="K253" s="141"/>
      <c r="L253" s="135"/>
    </row>
    <row r="254" spans="1:12" ht="33.950000000000003" customHeight="1" x14ac:dyDescent="0.25">
      <c r="A254" s="134"/>
      <c r="B254" s="141"/>
      <c r="C254" s="1027"/>
      <c r="D254" s="1028"/>
      <c r="E254" s="233"/>
      <c r="F254" s="233"/>
      <c r="G254" s="158"/>
      <c r="H254" s="195"/>
      <c r="I254" s="232"/>
      <c r="J254" s="449"/>
      <c r="K254" s="141"/>
      <c r="L254" s="135"/>
    </row>
    <row r="255" spans="1:12" ht="33.950000000000003" customHeight="1" x14ac:dyDescent="0.25">
      <c r="A255" s="134"/>
      <c r="B255" s="141"/>
      <c r="C255" s="1027"/>
      <c r="D255" s="1028"/>
      <c r="E255" s="233"/>
      <c r="F255" s="233"/>
      <c r="G255" s="158"/>
      <c r="H255" s="195"/>
      <c r="I255" s="232"/>
      <c r="J255" s="449"/>
      <c r="K255" s="141"/>
      <c r="L255" s="135"/>
    </row>
    <row r="256" spans="1:12" ht="33.950000000000003" customHeight="1" x14ac:dyDescent="0.25">
      <c r="A256" s="134"/>
      <c r="B256" s="141"/>
      <c r="C256" s="1027"/>
      <c r="D256" s="1028"/>
      <c r="E256" s="233"/>
      <c r="F256" s="233"/>
      <c r="G256" s="158"/>
      <c r="H256" s="195"/>
      <c r="I256" s="232"/>
      <c r="J256" s="449"/>
      <c r="K256" s="141"/>
      <c r="L256" s="135"/>
    </row>
    <row r="257" spans="1:12" ht="33.950000000000003" customHeight="1" x14ac:dyDescent="0.25">
      <c r="A257" s="134"/>
      <c r="B257" s="141"/>
      <c r="C257" s="1027"/>
      <c r="D257" s="1028"/>
      <c r="E257" s="233"/>
      <c r="F257" s="233"/>
      <c r="G257" s="158"/>
      <c r="H257" s="195"/>
      <c r="I257" s="232"/>
      <c r="J257" s="449"/>
      <c r="K257" s="141"/>
      <c r="L257" s="135"/>
    </row>
    <row r="258" spans="1:12" ht="33.950000000000003" customHeight="1" x14ac:dyDescent="0.25">
      <c r="A258" s="134"/>
      <c r="B258" s="141"/>
      <c r="C258" s="1027"/>
      <c r="D258" s="1028"/>
      <c r="E258" s="233"/>
      <c r="F258" s="233"/>
      <c r="G258" s="158"/>
      <c r="H258" s="195"/>
      <c r="I258" s="232"/>
      <c r="J258" s="449"/>
      <c r="K258" s="141"/>
      <c r="L258" s="135"/>
    </row>
    <row r="259" spans="1:12" ht="33.950000000000003" customHeight="1" x14ac:dyDescent="0.25">
      <c r="A259" s="134"/>
      <c r="B259" s="141"/>
      <c r="C259" s="1027"/>
      <c r="D259" s="1028"/>
      <c r="E259" s="233"/>
      <c r="F259" s="233"/>
      <c r="G259" s="158"/>
      <c r="H259" s="195"/>
      <c r="I259" s="232"/>
      <c r="J259" s="449"/>
      <c r="K259" s="141"/>
      <c r="L259" s="135"/>
    </row>
    <row r="260" spans="1:12" ht="33.950000000000003" customHeight="1" x14ac:dyDescent="0.25">
      <c r="A260" s="134"/>
      <c r="B260" s="141"/>
      <c r="C260" s="1027"/>
      <c r="D260" s="1028"/>
      <c r="E260" s="233"/>
      <c r="F260" s="233"/>
      <c r="G260" s="158"/>
      <c r="H260" s="195"/>
      <c r="I260" s="232"/>
      <c r="J260" s="449"/>
      <c r="K260" s="141"/>
      <c r="L260" s="135"/>
    </row>
    <row r="261" spans="1:12" ht="33.950000000000003" customHeight="1" x14ac:dyDescent="0.25">
      <c r="A261" s="134"/>
      <c r="B261" s="141"/>
      <c r="C261" s="1027"/>
      <c r="D261" s="1028"/>
      <c r="E261" s="233"/>
      <c r="F261" s="233"/>
      <c r="G261" s="158"/>
      <c r="H261" s="195"/>
      <c r="I261" s="232"/>
      <c r="J261" s="449"/>
      <c r="K261" s="141"/>
      <c r="L261" s="135"/>
    </row>
    <row r="262" spans="1:12" ht="33.950000000000003" customHeight="1" x14ac:dyDescent="0.25">
      <c r="A262" s="134"/>
      <c r="B262" s="141"/>
      <c r="C262" s="1027"/>
      <c r="D262" s="1028"/>
      <c r="E262" s="233"/>
      <c r="F262" s="233"/>
      <c r="G262" s="158"/>
      <c r="H262" s="195"/>
      <c r="I262" s="232"/>
      <c r="J262" s="449"/>
      <c r="K262" s="141"/>
      <c r="L262" s="135"/>
    </row>
    <row r="263" spans="1:12" ht="33.950000000000003" customHeight="1" x14ac:dyDescent="0.25">
      <c r="A263" s="134"/>
      <c r="B263" s="141"/>
      <c r="C263" s="1027"/>
      <c r="D263" s="1028"/>
      <c r="E263" s="233"/>
      <c r="F263" s="233"/>
      <c r="G263" s="158"/>
      <c r="H263" s="195"/>
      <c r="I263" s="232"/>
      <c r="J263" s="449"/>
      <c r="K263" s="141"/>
      <c r="L263" s="135"/>
    </row>
    <row r="264" spans="1:12" ht="33.950000000000003" customHeight="1" x14ac:dyDescent="0.25">
      <c r="A264" s="134"/>
      <c r="B264" s="141"/>
      <c r="C264" s="1027"/>
      <c r="D264" s="1028"/>
      <c r="E264" s="233"/>
      <c r="F264" s="233"/>
      <c r="G264" s="158"/>
      <c r="H264" s="195"/>
      <c r="I264" s="232"/>
      <c r="J264" s="449"/>
      <c r="K264" s="141"/>
      <c r="L264" s="135"/>
    </row>
    <row r="265" spans="1:12" ht="33.950000000000003" customHeight="1" x14ac:dyDescent="0.25">
      <c r="A265" s="134"/>
      <c r="B265" s="141"/>
      <c r="C265" s="1027"/>
      <c r="D265" s="1028"/>
      <c r="E265" s="233"/>
      <c r="F265" s="233"/>
      <c r="G265" s="158"/>
      <c r="H265" s="195"/>
      <c r="I265" s="232"/>
      <c r="J265" s="449"/>
      <c r="K265" s="141"/>
      <c r="L265" s="135"/>
    </row>
    <row r="266" spans="1:12" ht="33.950000000000003" customHeight="1" x14ac:dyDescent="0.25">
      <c r="A266" s="134"/>
      <c r="B266" s="141"/>
      <c r="C266" s="1027"/>
      <c r="D266" s="1028"/>
      <c r="E266" s="233"/>
      <c r="F266" s="233"/>
      <c r="G266" s="158"/>
      <c r="H266" s="195"/>
      <c r="I266" s="232"/>
      <c r="J266" s="449"/>
      <c r="K266" s="141"/>
      <c r="L266" s="135"/>
    </row>
    <row r="267" spans="1:12" ht="33.950000000000003" customHeight="1" x14ac:dyDescent="0.25">
      <c r="A267" s="134"/>
      <c r="B267" s="141"/>
      <c r="C267" s="1027"/>
      <c r="D267" s="1028"/>
      <c r="E267" s="233"/>
      <c r="F267" s="233"/>
      <c r="G267" s="158"/>
      <c r="H267" s="195"/>
      <c r="I267" s="232"/>
      <c r="J267" s="449"/>
      <c r="K267" s="141"/>
      <c r="L267" s="135"/>
    </row>
    <row r="268" spans="1:12" ht="33.950000000000003" customHeight="1" x14ac:dyDescent="0.25">
      <c r="A268" s="134"/>
      <c r="B268" s="141"/>
      <c r="C268" s="1027"/>
      <c r="D268" s="1028"/>
      <c r="E268" s="233"/>
      <c r="F268" s="233"/>
      <c r="G268" s="158"/>
      <c r="H268" s="195"/>
      <c r="I268" s="232"/>
      <c r="J268" s="449"/>
      <c r="K268" s="141"/>
      <c r="L268" s="135"/>
    </row>
    <row r="269" spans="1:12" ht="33.950000000000003" customHeight="1" x14ac:dyDescent="0.25">
      <c r="A269" s="134"/>
      <c r="B269" s="141"/>
      <c r="C269" s="1027"/>
      <c r="D269" s="1028"/>
      <c r="E269" s="233"/>
      <c r="F269" s="233"/>
      <c r="G269" s="158"/>
      <c r="H269" s="195"/>
      <c r="I269" s="232"/>
      <c r="J269" s="449"/>
      <c r="K269" s="141"/>
      <c r="L269" s="135"/>
    </row>
    <row r="270" spans="1:12" ht="33.950000000000003" customHeight="1" x14ac:dyDescent="0.25">
      <c r="A270" s="134"/>
      <c r="B270" s="141"/>
      <c r="C270" s="1027"/>
      <c r="D270" s="1028"/>
      <c r="E270" s="233"/>
      <c r="F270" s="233"/>
      <c r="G270" s="158"/>
      <c r="H270" s="195"/>
      <c r="I270" s="232"/>
      <c r="J270" s="449"/>
      <c r="K270" s="141"/>
      <c r="L270" s="135"/>
    </row>
    <row r="271" spans="1:12" ht="33.950000000000003" customHeight="1" x14ac:dyDescent="0.25">
      <c r="A271" s="134"/>
      <c r="B271" s="141"/>
      <c r="C271" s="1027"/>
      <c r="D271" s="1028"/>
      <c r="E271" s="233"/>
      <c r="F271" s="233"/>
      <c r="G271" s="158"/>
      <c r="H271" s="195"/>
      <c r="I271" s="232"/>
      <c r="J271" s="449"/>
      <c r="K271" s="141"/>
      <c r="L271" s="135"/>
    </row>
    <row r="272" spans="1:12" ht="33.950000000000003" customHeight="1" x14ac:dyDescent="0.25">
      <c r="A272" s="134"/>
      <c r="B272" s="141"/>
      <c r="C272" s="1027"/>
      <c r="D272" s="1028"/>
      <c r="E272" s="233"/>
      <c r="F272" s="233"/>
      <c r="G272" s="158"/>
      <c r="H272" s="195"/>
      <c r="I272" s="232"/>
      <c r="J272" s="449"/>
      <c r="K272" s="141"/>
      <c r="L272" s="135"/>
    </row>
    <row r="273" spans="1:12" ht="33.950000000000003" customHeight="1" x14ac:dyDescent="0.25">
      <c r="A273" s="134"/>
      <c r="B273" s="141"/>
      <c r="C273" s="1027"/>
      <c r="D273" s="1028"/>
      <c r="E273" s="233"/>
      <c r="F273" s="233"/>
      <c r="G273" s="158"/>
      <c r="H273" s="195"/>
      <c r="I273" s="232"/>
      <c r="J273" s="449"/>
      <c r="K273" s="141"/>
      <c r="L273" s="135"/>
    </row>
    <row r="274" spans="1:12" ht="33.950000000000003" customHeight="1" x14ac:dyDescent="0.25">
      <c r="A274" s="134"/>
      <c r="B274" s="141"/>
      <c r="C274" s="1027"/>
      <c r="D274" s="1028"/>
      <c r="E274" s="233"/>
      <c r="F274" s="233"/>
      <c r="G274" s="158"/>
      <c r="H274" s="195"/>
      <c r="I274" s="232"/>
      <c r="J274" s="449"/>
      <c r="K274" s="141"/>
      <c r="L274" s="135"/>
    </row>
    <row r="275" spans="1:12" ht="33.950000000000003" customHeight="1" x14ac:dyDescent="0.25">
      <c r="A275" s="134"/>
      <c r="B275" s="141"/>
      <c r="C275" s="1027"/>
      <c r="D275" s="1028"/>
      <c r="E275" s="233"/>
      <c r="F275" s="233"/>
      <c r="G275" s="158"/>
      <c r="H275" s="195"/>
      <c r="I275" s="232"/>
      <c r="J275" s="449"/>
      <c r="K275" s="141"/>
      <c r="L275" s="135"/>
    </row>
    <row r="276" spans="1:12" ht="33.950000000000003" customHeight="1" x14ac:dyDescent="0.25">
      <c r="A276" s="134"/>
      <c r="B276" s="141"/>
      <c r="C276" s="1027"/>
      <c r="D276" s="1028"/>
      <c r="E276" s="233"/>
      <c r="F276" s="233"/>
      <c r="G276" s="158"/>
      <c r="H276" s="195"/>
      <c r="I276" s="232"/>
      <c r="J276" s="449"/>
      <c r="K276" s="141"/>
      <c r="L276" s="135"/>
    </row>
    <row r="277" spans="1:12" ht="33.950000000000003" customHeight="1" x14ac:dyDescent="0.25">
      <c r="A277" s="134"/>
      <c r="B277" s="141"/>
      <c r="C277" s="1027"/>
      <c r="D277" s="1028"/>
      <c r="E277" s="233"/>
      <c r="F277" s="233"/>
      <c r="G277" s="158"/>
      <c r="H277" s="195"/>
      <c r="I277" s="232"/>
      <c r="J277" s="449"/>
      <c r="K277" s="141"/>
      <c r="L277" s="135"/>
    </row>
    <row r="278" spans="1:12" ht="33.950000000000003" customHeight="1" x14ac:dyDescent="0.25">
      <c r="A278" s="134"/>
      <c r="B278" s="141"/>
      <c r="C278" s="1027"/>
      <c r="D278" s="1028"/>
      <c r="E278" s="233"/>
      <c r="F278" s="233"/>
      <c r="G278" s="158"/>
      <c r="H278" s="195"/>
      <c r="I278" s="232"/>
      <c r="J278" s="449"/>
      <c r="K278" s="141"/>
      <c r="L278" s="135"/>
    </row>
    <row r="279" spans="1:12" ht="33.950000000000003" customHeight="1" x14ac:dyDescent="0.25">
      <c r="A279" s="134"/>
      <c r="B279" s="141"/>
      <c r="C279" s="1027"/>
      <c r="D279" s="1028"/>
      <c r="E279" s="233"/>
      <c r="F279" s="233"/>
      <c r="G279" s="158"/>
      <c r="H279" s="195"/>
      <c r="I279" s="232"/>
      <c r="J279" s="449"/>
      <c r="K279" s="141"/>
      <c r="L279" s="135"/>
    </row>
    <row r="280" spans="1:12" ht="33.950000000000003" customHeight="1" x14ac:dyDescent="0.25">
      <c r="A280" s="134"/>
      <c r="B280" s="141"/>
      <c r="C280" s="1027"/>
      <c r="D280" s="1028"/>
      <c r="E280" s="233"/>
      <c r="F280" s="233"/>
      <c r="G280" s="158"/>
      <c r="H280" s="195"/>
      <c r="I280" s="232"/>
      <c r="J280" s="449"/>
      <c r="K280" s="141"/>
      <c r="L280" s="135"/>
    </row>
    <row r="281" spans="1:12" ht="33.950000000000003" customHeight="1" x14ac:dyDescent="0.25">
      <c r="A281" s="134"/>
      <c r="B281" s="141"/>
      <c r="C281" s="1027"/>
      <c r="D281" s="1028"/>
      <c r="E281" s="233"/>
      <c r="F281" s="233"/>
      <c r="G281" s="158"/>
      <c r="H281" s="195"/>
      <c r="I281" s="232"/>
      <c r="J281" s="449"/>
      <c r="K281" s="141"/>
      <c r="L281" s="135"/>
    </row>
    <row r="282" spans="1:12" ht="33.950000000000003" customHeight="1" x14ac:dyDescent="0.25">
      <c r="A282" s="134"/>
      <c r="B282" s="141"/>
      <c r="C282" s="1027"/>
      <c r="D282" s="1028"/>
      <c r="E282" s="233"/>
      <c r="F282" s="233"/>
      <c r="G282" s="158"/>
      <c r="H282" s="195"/>
      <c r="I282" s="232"/>
      <c r="J282" s="449"/>
      <c r="K282" s="141"/>
      <c r="L282" s="135"/>
    </row>
    <row r="283" spans="1:12" ht="33.950000000000003" customHeight="1" x14ac:dyDescent="0.25">
      <c r="A283" s="134"/>
      <c r="B283" s="141"/>
      <c r="C283" s="1027"/>
      <c r="D283" s="1028"/>
      <c r="E283" s="233"/>
      <c r="F283" s="233"/>
      <c r="G283" s="158"/>
      <c r="H283" s="195"/>
      <c r="I283" s="232"/>
      <c r="J283" s="449"/>
      <c r="K283" s="141"/>
      <c r="L283" s="135"/>
    </row>
    <row r="284" spans="1:12" ht="33.950000000000003" customHeight="1" x14ac:dyDescent="0.25">
      <c r="A284" s="134"/>
      <c r="B284" s="141"/>
      <c r="C284" s="1027"/>
      <c r="D284" s="1028"/>
      <c r="E284" s="233"/>
      <c r="F284" s="233"/>
      <c r="G284" s="158"/>
      <c r="H284" s="195"/>
      <c r="I284" s="232"/>
      <c r="J284" s="449"/>
      <c r="K284" s="141"/>
      <c r="L284" s="135"/>
    </row>
    <row r="285" spans="1:12" ht="33.950000000000003" customHeight="1" x14ac:dyDescent="0.25">
      <c r="A285" s="134"/>
      <c r="B285" s="141"/>
      <c r="C285" s="1027"/>
      <c r="D285" s="1028"/>
      <c r="E285" s="233"/>
      <c r="F285" s="233"/>
      <c r="G285" s="158"/>
      <c r="H285" s="195"/>
      <c r="I285" s="232"/>
      <c r="J285" s="449"/>
      <c r="K285" s="141"/>
      <c r="L285" s="135"/>
    </row>
    <row r="286" spans="1:12" ht="33.950000000000003" customHeight="1" x14ac:dyDescent="0.25">
      <c r="A286" s="134"/>
      <c r="B286" s="141"/>
      <c r="C286" s="1027"/>
      <c r="D286" s="1028"/>
      <c r="E286" s="233"/>
      <c r="F286" s="233"/>
      <c r="G286" s="158"/>
      <c r="H286" s="195"/>
      <c r="I286" s="232"/>
      <c r="J286" s="449"/>
      <c r="K286" s="141"/>
      <c r="L286" s="135"/>
    </row>
    <row r="287" spans="1:12" ht="33.950000000000003" customHeight="1" x14ac:dyDescent="0.25">
      <c r="A287" s="134"/>
      <c r="B287" s="141"/>
      <c r="C287" s="1027"/>
      <c r="D287" s="1028"/>
      <c r="E287" s="233"/>
      <c r="F287" s="233"/>
      <c r="G287" s="158"/>
      <c r="H287" s="195"/>
      <c r="I287" s="232"/>
      <c r="J287" s="449"/>
      <c r="K287" s="141"/>
      <c r="L287" s="135"/>
    </row>
    <row r="288" spans="1:12" ht="33.950000000000003" customHeight="1" x14ac:dyDescent="0.25">
      <c r="A288" s="134"/>
      <c r="B288" s="141"/>
      <c r="C288" s="1027"/>
      <c r="D288" s="1028"/>
      <c r="E288" s="233"/>
      <c r="F288" s="233"/>
      <c r="G288" s="158"/>
      <c r="H288" s="195"/>
      <c r="I288" s="232"/>
      <c r="J288" s="449"/>
      <c r="K288" s="141"/>
      <c r="L288" s="135"/>
    </row>
    <row r="289" spans="1:12" ht="33.950000000000003" customHeight="1" x14ac:dyDescent="0.25">
      <c r="A289" s="134"/>
      <c r="B289" s="141"/>
      <c r="C289" s="1027"/>
      <c r="D289" s="1028"/>
      <c r="E289" s="233"/>
      <c r="F289" s="233"/>
      <c r="G289" s="158"/>
      <c r="H289" s="195"/>
      <c r="I289" s="232"/>
      <c r="J289" s="449"/>
      <c r="K289" s="141"/>
      <c r="L289" s="135"/>
    </row>
    <row r="290" spans="1:12" ht="33.950000000000003" customHeight="1" x14ac:dyDescent="0.25">
      <c r="A290" s="134"/>
      <c r="B290" s="141"/>
      <c r="C290" s="1027"/>
      <c r="D290" s="1028"/>
      <c r="E290" s="233"/>
      <c r="F290" s="233"/>
      <c r="G290" s="158"/>
      <c r="H290" s="195"/>
      <c r="I290" s="232"/>
      <c r="J290" s="449"/>
      <c r="K290" s="141"/>
      <c r="L290" s="135"/>
    </row>
    <row r="291" spans="1:12" ht="33.950000000000003" customHeight="1" x14ac:dyDescent="0.25">
      <c r="A291" s="134"/>
      <c r="B291" s="141"/>
      <c r="C291" s="1027"/>
      <c r="D291" s="1028"/>
      <c r="E291" s="233"/>
      <c r="F291" s="233"/>
      <c r="G291" s="158"/>
      <c r="H291" s="195"/>
      <c r="I291" s="232"/>
      <c r="J291" s="449"/>
      <c r="K291" s="141"/>
      <c r="L291" s="135"/>
    </row>
    <row r="292" spans="1:12" ht="33.950000000000003" customHeight="1" x14ac:dyDescent="0.25">
      <c r="A292" s="134"/>
      <c r="B292" s="141"/>
      <c r="C292" s="1027"/>
      <c r="D292" s="1028"/>
      <c r="E292" s="233"/>
      <c r="F292" s="233"/>
      <c r="G292" s="158"/>
      <c r="H292" s="195"/>
      <c r="I292" s="232"/>
      <c r="J292" s="449"/>
      <c r="K292" s="141"/>
      <c r="L292" s="135"/>
    </row>
    <row r="293" spans="1:12" ht="33.950000000000003" customHeight="1" x14ac:dyDescent="0.25">
      <c r="A293" s="134"/>
      <c r="B293" s="141"/>
      <c r="C293" s="1027"/>
      <c r="D293" s="1028"/>
      <c r="E293" s="233"/>
      <c r="F293" s="233"/>
      <c r="G293" s="158"/>
      <c r="H293" s="195"/>
      <c r="I293" s="232"/>
      <c r="J293" s="449"/>
      <c r="K293" s="141"/>
      <c r="L293" s="135"/>
    </row>
    <row r="294" spans="1:12" ht="33.950000000000003" customHeight="1" x14ac:dyDescent="0.25">
      <c r="A294" s="134"/>
      <c r="B294" s="141"/>
      <c r="C294" s="1027"/>
      <c r="D294" s="1028"/>
      <c r="E294" s="233"/>
      <c r="F294" s="233"/>
      <c r="G294" s="158"/>
      <c r="H294" s="195"/>
      <c r="I294" s="232"/>
      <c r="J294" s="449"/>
      <c r="K294" s="141"/>
      <c r="L294" s="135"/>
    </row>
    <row r="295" spans="1:12" ht="33.950000000000003" customHeight="1" x14ac:dyDescent="0.25">
      <c r="A295" s="134"/>
      <c r="B295" s="141"/>
      <c r="C295" s="1027"/>
      <c r="D295" s="1028"/>
      <c r="E295" s="233"/>
      <c r="F295" s="233"/>
      <c r="G295" s="158"/>
      <c r="H295" s="195"/>
      <c r="I295" s="232"/>
      <c r="J295" s="449"/>
      <c r="K295" s="141"/>
      <c r="L295" s="135"/>
    </row>
    <row r="296" spans="1:12" ht="33.950000000000003" customHeight="1" x14ac:dyDescent="0.25">
      <c r="A296" s="134"/>
      <c r="B296" s="141"/>
      <c r="C296" s="1027"/>
      <c r="D296" s="1028"/>
      <c r="E296" s="233"/>
      <c r="F296" s="233"/>
      <c r="G296" s="158"/>
      <c r="H296" s="195"/>
      <c r="I296" s="232"/>
      <c r="J296" s="449"/>
      <c r="K296" s="141"/>
      <c r="L296" s="135"/>
    </row>
    <row r="297" spans="1:12" ht="33.950000000000003" customHeight="1" x14ac:dyDescent="0.25">
      <c r="A297" s="134"/>
      <c r="B297" s="141"/>
      <c r="C297" s="1027"/>
      <c r="D297" s="1028"/>
      <c r="E297" s="233"/>
      <c r="F297" s="233"/>
      <c r="G297" s="158"/>
      <c r="H297" s="195"/>
      <c r="I297" s="232"/>
      <c r="J297" s="449"/>
      <c r="K297" s="141"/>
      <c r="L297" s="135"/>
    </row>
    <row r="298" spans="1:12" ht="33.950000000000003" customHeight="1" x14ac:dyDescent="0.25">
      <c r="A298" s="134"/>
      <c r="B298" s="141"/>
      <c r="C298" s="1027"/>
      <c r="D298" s="1028"/>
      <c r="E298" s="233"/>
      <c r="F298" s="233"/>
      <c r="G298" s="158"/>
      <c r="H298" s="195"/>
      <c r="I298" s="232"/>
      <c r="J298" s="449"/>
      <c r="K298" s="141"/>
      <c r="L298" s="135"/>
    </row>
    <row r="299" spans="1:12" ht="33.950000000000003" customHeight="1" x14ac:dyDescent="0.25">
      <c r="A299" s="134"/>
      <c r="B299" s="141"/>
      <c r="C299" s="1027"/>
      <c r="D299" s="1028"/>
      <c r="E299" s="233"/>
      <c r="F299" s="233"/>
      <c r="G299" s="158"/>
      <c r="H299" s="195"/>
      <c r="I299" s="232"/>
      <c r="J299" s="449"/>
      <c r="K299" s="141"/>
      <c r="L299" s="135"/>
    </row>
    <row r="300" spans="1:12" ht="33.950000000000003" customHeight="1" x14ac:dyDescent="0.25">
      <c r="A300" s="134"/>
      <c r="B300" s="141"/>
      <c r="C300" s="1027"/>
      <c r="D300" s="1028"/>
      <c r="E300" s="233"/>
      <c r="F300" s="233"/>
      <c r="G300" s="158"/>
      <c r="H300" s="195"/>
      <c r="I300" s="232"/>
      <c r="J300" s="449"/>
      <c r="K300" s="141"/>
      <c r="L300" s="135"/>
    </row>
    <row r="301" spans="1:12" ht="33.950000000000003" customHeight="1" x14ac:dyDescent="0.25">
      <c r="A301" s="134"/>
      <c r="B301" s="141"/>
      <c r="C301" s="1027"/>
      <c r="D301" s="1028"/>
      <c r="E301" s="233"/>
      <c r="F301" s="233"/>
      <c r="G301" s="158"/>
      <c r="H301" s="195"/>
      <c r="I301" s="232"/>
      <c r="J301" s="449"/>
      <c r="K301" s="141"/>
      <c r="L301" s="135"/>
    </row>
    <row r="302" spans="1:12" ht="33.950000000000003" customHeight="1" x14ac:dyDescent="0.25">
      <c r="A302" s="134"/>
      <c r="B302" s="141"/>
      <c r="C302" s="1027"/>
      <c r="D302" s="1028"/>
      <c r="E302" s="233"/>
      <c r="F302" s="233"/>
      <c r="G302" s="158"/>
      <c r="H302" s="195"/>
      <c r="I302" s="232"/>
      <c r="J302" s="449"/>
      <c r="K302" s="141"/>
      <c r="L302" s="135"/>
    </row>
    <row r="303" spans="1:12" ht="33.950000000000003" customHeight="1" x14ac:dyDescent="0.25">
      <c r="A303" s="134"/>
      <c r="B303" s="141"/>
      <c r="C303" s="1027"/>
      <c r="D303" s="1028"/>
      <c r="E303" s="233"/>
      <c r="F303" s="233"/>
      <c r="G303" s="158"/>
      <c r="H303" s="195"/>
      <c r="I303" s="232"/>
      <c r="J303" s="449"/>
      <c r="K303" s="141"/>
      <c r="L303" s="135"/>
    </row>
    <row r="304" spans="1:12" ht="33.950000000000003" customHeight="1" x14ac:dyDescent="0.25">
      <c r="A304" s="134"/>
      <c r="B304" s="141"/>
      <c r="C304" s="1027"/>
      <c r="D304" s="1028"/>
      <c r="E304" s="233"/>
      <c r="F304" s="233"/>
      <c r="G304" s="158"/>
      <c r="H304" s="195"/>
      <c r="I304" s="232"/>
      <c r="J304" s="449"/>
      <c r="K304" s="141"/>
      <c r="L304" s="135"/>
    </row>
    <row r="305" spans="1:12" ht="33.950000000000003" customHeight="1" x14ac:dyDescent="0.25">
      <c r="A305" s="134"/>
      <c r="B305" s="141"/>
      <c r="C305" s="1027"/>
      <c r="D305" s="1028"/>
      <c r="E305" s="233"/>
      <c r="F305" s="233"/>
      <c r="G305" s="158"/>
      <c r="H305" s="195"/>
      <c r="I305" s="232"/>
      <c r="J305" s="449"/>
      <c r="K305" s="141"/>
      <c r="L305" s="135"/>
    </row>
    <row r="306" spans="1:12" ht="33.950000000000003" customHeight="1" x14ac:dyDescent="0.25">
      <c r="A306" s="134"/>
      <c r="B306" s="141"/>
      <c r="C306" s="1027"/>
      <c r="D306" s="1028"/>
      <c r="E306" s="233"/>
      <c r="F306" s="233"/>
      <c r="G306" s="158"/>
      <c r="H306" s="195"/>
      <c r="I306" s="232"/>
      <c r="J306" s="449"/>
      <c r="K306" s="141"/>
      <c r="L306" s="135"/>
    </row>
    <row r="307" spans="1:12" ht="33.950000000000003" customHeight="1" x14ac:dyDescent="0.25">
      <c r="A307" s="134"/>
      <c r="B307" s="141"/>
      <c r="C307" s="1027"/>
      <c r="D307" s="1028"/>
      <c r="E307" s="233"/>
      <c r="F307" s="233"/>
      <c r="G307" s="158"/>
      <c r="H307" s="195"/>
      <c r="I307" s="232"/>
      <c r="J307" s="449"/>
      <c r="K307" s="141"/>
      <c r="L307" s="135"/>
    </row>
    <row r="308" spans="1:12" ht="33.950000000000003" customHeight="1" x14ac:dyDescent="0.25">
      <c r="A308" s="134"/>
      <c r="B308" s="141"/>
      <c r="C308" s="1027"/>
      <c r="D308" s="1028"/>
      <c r="E308" s="233"/>
      <c r="F308" s="233"/>
      <c r="G308" s="158"/>
      <c r="H308" s="195"/>
      <c r="I308" s="232"/>
      <c r="J308" s="449"/>
      <c r="K308" s="141"/>
      <c r="L308" s="135"/>
    </row>
    <row r="309" spans="1:12" ht="33.950000000000003" customHeight="1" x14ac:dyDescent="0.25">
      <c r="A309" s="134"/>
      <c r="B309" s="141"/>
      <c r="C309" s="1027"/>
      <c r="D309" s="1028"/>
      <c r="E309" s="233"/>
      <c r="F309" s="233"/>
      <c r="G309" s="158"/>
      <c r="H309" s="195"/>
      <c r="I309" s="232"/>
      <c r="J309" s="449"/>
      <c r="K309" s="141"/>
      <c r="L309" s="135"/>
    </row>
    <row r="310" spans="1:12" ht="33.950000000000003" customHeight="1" x14ac:dyDescent="0.25">
      <c r="A310" s="134"/>
      <c r="B310" s="141"/>
      <c r="C310" s="1027"/>
      <c r="D310" s="1028"/>
      <c r="E310" s="233"/>
      <c r="F310" s="233"/>
      <c r="G310" s="158"/>
      <c r="H310" s="195"/>
      <c r="I310" s="232"/>
      <c r="J310" s="449"/>
      <c r="K310" s="141"/>
      <c r="L310" s="135"/>
    </row>
    <row r="311" spans="1:12" ht="33.950000000000003" customHeight="1" x14ac:dyDescent="0.25">
      <c r="A311" s="134"/>
      <c r="B311" s="141"/>
      <c r="C311" s="1027"/>
      <c r="D311" s="1028"/>
      <c r="E311" s="233"/>
      <c r="F311" s="233"/>
      <c r="G311" s="158"/>
      <c r="H311" s="195"/>
      <c r="I311" s="232"/>
      <c r="J311" s="449"/>
      <c r="K311" s="141"/>
      <c r="L311" s="135"/>
    </row>
    <row r="312" spans="1:12" ht="33.950000000000003" customHeight="1" x14ac:dyDescent="0.25">
      <c r="A312" s="134"/>
      <c r="B312" s="141"/>
      <c r="C312" s="1027"/>
      <c r="D312" s="1028"/>
      <c r="E312" s="233"/>
      <c r="F312" s="233"/>
      <c r="G312" s="158"/>
      <c r="H312" s="195"/>
      <c r="I312" s="232"/>
      <c r="J312" s="449"/>
      <c r="K312" s="141"/>
      <c r="L312" s="135"/>
    </row>
    <row r="313" spans="1:12" ht="33.950000000000003" customHeight="1" x14ac:dyDescent="0.25">
      <c r="A313" s="134"/>
      <c r="B313" s="141"/>
      <c r="C313" s="1027"/>
      <c r="D313" s="1028"/>
      <c r="E313" s="233"/>
      <c r="F313" s="233"/>
      <c r="G313" s="158"/>
      <c r="H313" s="195"/>
      <c r="I313" s="232"/>
      <c r="J313" s="449"/>
      <c r="K313" s="141"/>
      <c r="L313" s="135"/>
    </row>
    <row r="314" spans="1:12" ht="33.950000000000003" customHeight="1" x14ac:dyDescent="0.25">
      <c r="A314" s="134"/>
      <c r="B314" s="141"/>
      <c r="C314" s="1027"/>
      <c r="D314" s="1028"/>
      <c r="E314" s="233"/>
      <c r="F314" s="233"/>
      <c r="G314" s="158"/>
      <c r="H314" s="195"/>
      <c r="I314" s="232"/>
      <c r="J314" s="449"/>
      <c r="K314" s="141"/>
      <c r="L314" s="135"/>
    </row>
    <row r="315" spans="1:12" ht="33.950000000000003" customHeight="1" x14ac:dyDescent="0.25">
      <c r="A315" s="134"/>
      <c r="B315" s="141"/>
      <c r="C315" s="1027"/>
      <c r="D315" s="1028"/>
      <c r="E315" s="233"/>
      <c r="F315" s="233"/>
      <c r="G315" s="158"/>
      <c r="H315" s="195"/>
      <c r="I315" s="232"/>
      <c r="J315" s="449"/>
      <c r="K315" s="141"/>
      <c r="L315" s="135"/>
    </row>
    <row r="316" spans="1:12" ht="33.950000000000003" customHeight="1" x14ac:dyDescent="0.25">
      <c r="A316" s="134"/>
      <c r="B316" s="141"/>
      <c r="C316" s="1027"/>
      <c r="D316" s="1028"/>
      <c r="E316" s="233"/>
      <c r="F316" s="233"/>
      <c r="G316" s="158"/>
      <c r="H316" s="195"/>
      <c r="I316" s="232"/>
      <c r="J316" s="449"/>
      <c r="K316" s="141"/>
      <c r="L316" s="135"/>
    </row>
    <row r="317" spans="1:12" ht="33.950000000000003" customHeight="1" x14ac:dyDescent="0.25">
      <c r="A317" s="134"/>
      <c r="B317" s="141"/>
      <c r="C317" s="1027"/>
      <c r="D317" s="1028"/>
      <c r="E317" s="233"/>
      <c r="F317" s="233"/>
      <c r="G317" s="158"/>
      <c r="H317" s="195"/>
      <c r="I317" s="232"/>
      <c r="J317" s="449"/>
      <c r="K317" s="141"/>
      <c r="L317" s="135"/>
    </row>
    <row r="318" spans="1:12" ht="33.950000000000003" customHeight="1" x14ac:dyDescent="0.25">
      <c r="A318" s="134"/>
      <c r="B318" s="141"/>
      <c r="C318" s="1027"/>
      <c r="D318" s="1028"/>
      <c r="E318" s="233"/>
      <c r="F318" s="233"/>
      <c r="G318" s="158"/>
      <c r="H318" s="195"/>
      <c r="I318" s="232"/>
      <c r="J318" s="449"/>
      <c r="K318" s="141"/>
      <c r="L318" s="135"/>
    </row>
    <row r="319" spans="1:12" ht="33.950000000000003" customHeight="1" x14ac:dyDescent="0.25">
      <c r="A319" s="134"/>
      <c r="B319" s="141"/>
      <c r="C319" s="1027"/>
      <c r="D319" s="1028"/>
      <c r="E319" s="233"/>
      <c r="F319" s="233"/>
      <c r="G319" s="158"/>
      <c r="H319" s="195"/>
      <c r="I319" s="232"/>
      <c r="J319" s="449"/>
      <c r="K319" s="141"/>
      <c r="L319" s="135"/>
    </row>
    <row r="320" spans="1:12" ht="33.950000000000003" customHeight="1" x14ac:dyDescent="0.25">
      <c r="A320" s="134"/>
      <c r="B320" s="141"/>
      <c r="C320" s="1027"/>
      <c r="D320" s="1028"/>
      <c r="E320" s="233"/>
      <c r="F320" s="233"/>
      <c r="G320" s="158"/>
      <c r="H320" s="195"/>
      <c r="I320" s="232"/>
      <c r="J320" s="449"/>
      <c r="K320" s="141"/>
      <c r="L320" s="135"/>
    </row>
    <row r="321" spans="1:12" ht="33.950000000000003" customHeight="1" x14ac:dyDescent="0.25">
      <c r="A321" s="134"/>
      <c r="B321" s="141"/>
      <c r="C321" s="1027"/>
      <c r="D321" s="1028"/>
      <c r="E321" s="233"/>
      <c r="F321" s="233"/>
      <c r="G321" s="158"/>
      <c r="H321" s="195"/>
      <c r="I321" s="232"/>
      <c r="J321" s="449"/>
      <c r="K321" s="141"/>
      <c r="L321" s="135"/>
    </row>
    <row r="322" spans="1:12" ht="33.950000000000003" customHeight="1" x14ac:dyDescent="0.25">
      <c r="A322" s="134"/>
      <c r="B322" s="141"/>
      <c r="C322" s="1027"/>
      <c r="D322" s="1028"/>
      <c r="E322" s="233"/>
      <c r="F322" s="233"/>
      <c r="G322" s="158"/>
      <c r="H322" s="195"/>
      <c r="I322" s="232"/>
      <c r="J322" s="449"/>
      <c r="K322" s="141"/>
      <c r="L322" s="135"/>
    </row>
    <row r="323" spans="1:12" ht="33.950000000000003" customHeight="1" x14ac:dyDescent="0.25">
      <c r="A323" s="134"/>
      <c r="B323" s="141"/>
      <c r="C323" s="1027"/>
      <c r="D323" s="1028"/>
      <c r="E323" s="233"/>
      <c r="F323" s="233"/>
      <c r="G323" s="158"/>
      <c r="H323" s="195"/>
      <c r="I323" s="232"/>
      <c r="J323" s="449"/>
      <c r="K323" s="141"/>
      <c r="L323" s="135"/>
    </row>
    <row r="324" spans="1:12" ht="33.950000000000003" customHeight="1" x14ac:dyDescent="0.25">
      <c r="A324" s="134"/>
      <c r="B324" s="141"/>
      <c r="C324" s="1027"/>
      <c r="D324" s="1028"/>
      <c r="E324" s="233"/>
      <c r="F324" s="233"/>
      <c r="G324" s="158"/>
      <c r="H324" s="195"/>
      <c r="I324" s="232"/>
      <c r="J324" s="449"/>
      <c r="K324" s="141"/>
      <c r="L324" s="135"/>
    </row>
    <row r="325" spans="1:12" ht="33.950000000000003" customHeight="1" x14ac:dyDescent="0.25">
      <c r="A325" s="134"/>
      <c r="B325" s="141"/>
      <c r="C325" s="1027"/>
      <c r="D325" s="1028"/>
      <c r="E325" s="233"/>
      <c r="F325" s="233"/>
      <c r="G325" s="158"/>
      <c r="H325" s="195"/>
      <c r="I325" s="232"/>
      <c r="J325" s="449"/>
      <c r="K325" s="141"/>
      <c r="L325" s="135"/>
    </row>
    <row r="326" spans="1:12" ht="33.950000000000003" customHeight="1" x14ac:dyDescent="0.25">
      <c r="A326" s="134"/>
      <c r="B326" s="141"/>
      <c r="C326" s="1027"/>
      <c r="D326" s="1028"/>
      <c r="E326" s="233"/>
      <c r="F326" s="233"/>
      <c r="G326" s="158"/>
      <c r="H326" s="195"/>
      <c r="I326" s="232"/>
      <c r="J326" s="449"/>
      <c r="K326" s="141"/>
      <c r="L326" s="135"/>
    </row>
    <row r="327" spans="1:12" ht="33.950000000000003" customHeight="1" x14ac:dyDescent="0.25">
      <c r="A327" s="134"/>
      <c r="B327" s="141"/>
      <c r="C327" s="1027"/>
      <c r="D327" s="1028"/>
      <c r="E327" s="233"/>
      <c r="F327" s="233"/>
      <c r="G327" s="158"/>
      <c r="H327" s="195"/>
      <c r="I327" s="232"/>
      <c r="J327" s="449"/>
      <c r="K327" s="141"/>
      <c r="L327" s="135"/>
    </row>
    <row r="328" spans="1:12" ht="33.950000000000003" customHeight="1" x14ac:dyDescent="0.25">
      <c r="A328" s="134"/>
      <c r="B328" s="141"/>
      <c r="C328" s="1027"/>
      <c r="D328" s="1028"/>
      <c r="E328" s="233"/>
      <c r="F328" s="233"/>
      <c r="G328" s="158"/>
      <c r="H328" s="195"/>
      <c r="I328" s="232"/>
      <c r="J328" s="449"/>
      <c r="K328" s="141"/>
      <c r="L328" s="135"/>
    </row>
    <row r="329" spans="1:12" ht="33.950000000000003" customHeight="1" x14ac:dyDescent="0.25">
      <c r="A329" s="134"/>
      <c r="B329" s="141"/>
      <c r="C329" s="1027"/>
      <c r="D329" s="1028"/>
      <c r="E329" s="233"/>
      <c r="F329" s="233"/>
      <c r="G329" s="158"/>
      <c r="H329" s="195"/>
      <c r="I329" s="232"/>
      <c r="J329" s="449"/>
      <c r="K329" s="141"/>
      <c r="L329" s="135"/>
    </row>
    <row r="330" spans="1:12" ht="33.950000000000003" customHeight="1" x14ac:dyDescent="0.25">
      <c r="A330" s="134"/>
      <c r="B330" s="141"/>
      <c r="C330" s="1027"/>
      <c r="D330" s="1028"/>
      <c r="E330" s="233"/>
      <c r="F330" s="233"/>
      <c r="G330" s="158"/>
      <c r="H330" s="195"/>
      <c r="I330" s="232"/>
      <c r="J330" s="449"/>
      <c r="K330" s="141"/>
      <c r="L330" s="135"/>
    </row>
    <row r="331" spans="1:12" ht="33.950000000000003" customHeight="1" x14ac:dyDescent="0.25">
      <c r="A331" s="134"/>
      <c r="B331" s="141"/>
      <c r="C331" s="1027"/>
      <c r="D331" s="1028"/>
      <c r="E331" s="233"/>
      <c r="F331" s="233"/>
      <c r="G331" s="158"/>
      <c r="H331" s="195"/>
      <c r="I331" s="232"/>
      <c r="J331" s="449"/>
      <c r="K331" s="141"/>
      <c r="L331" s="135"/>
    </row>
    <row r="332" spans="1:12" ht="33.950000000000003" customHeight="1" x14ac:dyDescent="0.25">
      <c r="A332" s="134"/>
      <c r="B332" s="141"/>
      <c r="C332" s="1027"/>
      <c r="D332" s="1028"/>
      <c r="E332" s="233"/>
      <c r="F332" s="233"/>
      <c r="G332" s="158"/>
      <c r="H332" s="195"/>
      <c r="I332" s="232"/>
      <c r="J332" s="449"/>
      <c r="K332" s="141"/>
      <c r="L332" s="135"/>
    </row>
    <row r="333" spans="1:12" ht="33.950000000000003" customHeight="1" x14ac:dyDescent="0.25">
      <c r="A333" s="134"/>
      <c r="B333" s="141"/>
      <c r="C333" s="1027"/>
      <c r="D333" s="1028"/>
      <c r="E333" s="233"/>
      <c r="F333" s="233"/>
      <c r="G333" s="158"/>
      <c r="H333" s="195"/>
      <c r="I333" s="232"/>
      <c r="J333" s="449"/>
      <c r="K333" s="141"/>
      <c r="L333" s="135"/>
    </row>
    <row r="334" spans="1:12" ht="33.950000000000003" customHeight="1" x14ac:dyDescent="0.25">
      <c r="A334" s="134"/>
      <c r="B334" s="141"/>
      <c r="C334" s="1027"/>
      <c r="D334" s="1028"/>
      <c r="E334" s="233"/>
      <c r="F334" s="233"/>
      <c r="G334" s="158"/>
      <c r="H334" s="195"/>
      <c r="I334" s="232"/>
      <c r="J334" s="449"/>
      <c r="K334" s="141"/>
      <c r="L334" s="135"/>
    </row>
    <row r="335" spans="1:12" ht="33.950000000000003" customHeight="1" x14ac:dyDescent="0.25">
      <c r="A335" s="134"/>
      <c r="B335" s="141"/>
      <c r="C335" s="1027"/>
      <c r="D335" s="1028"/>
      <c r="E335" s="233"/>
      <c r="F335" s="233"/>
      <c r="G335" s="158"/>
      <c r="H335" s="195"/>
      <c r="I335" s="232"/>
      <c r="J335" s="449"/>
      <c r="K335" s="141"/>
      <c r="L335" s="135"/>
    </row>
    <row r="336" spans="1:12" ht="33.950000000000003" customHeight="1" x14ac:dyDescent="0.25">
      <c r="A336" s="134"/>
      <c r="B336" s="141"/>
      <c r="C336" s="1027"/>
      <c r="D336" s="1028"/>
      <c r="E336" s="233"/>
      <c r="F336" s="233"/>
      <c r="G336" s="158"/>
      <c r="H336" s="195"/>
      <c r="I336" s="232"/>
      <c r="J336" s="449"/>
      <c r="K336" s="141"/>
      <c r="L336" s="135"/>
    </row>
    <row r="337" spans="1:17" ht="33.950000000000003" customHeight="1" x14ac:dyDescent="0.25">
      <c r="A337" s="134"/>
      <c r="B337" s="141"/>
      <c r="C337" s="1027"/>
      <c r="D337" s="1028"/>
      <c r="E337" s="233"/>
      <c r="F337" s="233"/>
      <c r="G337" s="158"/>
      <c r="H337" s="195"/>
      <c r="I337" s="232"/>
      <c r="J337" s="449"/>
      <c r="K337" s="141"/>
      <c r="L337" s="135"/>
    </row>
    <row r="338" spans="1:17" ht="33.950000000000003" customHeight="1" x14ac:dyDescent="0.25">
      <c r="A338" s="134"/>
      <c r="B338" s="141"/>
      <c r="C338" s="1027"/>
      <c r="D338" s="1028"/>
      <c r="E338" s="233"/>
      <c r="F338" s="233"/>
      <c r="G338" s="158"/>
      <c r="H338" s="195"/>
      <c r="I338" s="232"/>
      <c r="J338" s="449"/>
      <c r="K338" s="141"/>
      <c r="L338" s="135"/>
    </row>
    <row r="339" spans="1:17" ht="33.950000000000003" customHeight="1" x14ac:dyDescent="0.25">
      <c r="A339" s="134"/>
      <c r="B339" s="141"/>
      <c r="C339" s="1027"/>
      <c r="D339" s="1028"/>
      <c r="E339" s="233"/>
      <c r="F339" s="233"/>
      <c r="G339" s="158"/>
      <c r="H339" s="195"/>
      <c r="I339" s="232"/>
      <c r="J339" s="449"/>
      <c r="K339" s="141"/>
      <c r="L339" s="135"/>
    </row>
    <row r="340" spans="1:17" ht="33.950000000000003" customHeight="1" x14ac:dyDescent="0.25">
      <c r="A340" s="134"/>
      <c r="B340" s="141"/>
      <c r="C340" s="1027"/>
      <c r="D340" s="1028"/>
      <c r="E340" s="233"/>
      <c r="F340" s="233"/>
      <c r="G340" s="158"/>
      <c r="H340" s="195"/>
      <c r="I340" s="232"/>
      <c r="J340" s="449"/>
      <c r="K340" s="141"/>
      <c r="L340" s="135"/>
    </row>
    <row r="341" spans="1:17" ht="33.950000000000003" customHeight="1" x14ac:dyDescent="0.25">
      <c r="A341" s="134"/>
      <c r="B341" s="141"/>
      <c r="C341" s="1027"/>
      <c r="D341" s="1028"/>
      <c r="E341" s="233"/>
      <c r="F341" s="233"/>
      <c r="G341" s="158"/>
      <c r="H341" s="195"/>
      <c r="I341" s="232"/>
      <c r="J341" s="449"/>
      <c r="K341" s="141"/>
      <c r="L341" s="135"/>
    </row>
    <row r="342" spans="1:17" ht="33.950000000000003" customHeight="1" x14ac:dyDescent="0.25">
      <c r="A342" s="134"/>
      <c r="B342" s="141"/>
      <c r="C342" s="1027"/>
      <c r="D342" s="1028"/>
      <c r="E342" s="233"/>
      <c r="F342" s="233"/>
      <c r="G342" s="158"/>
      <c r="H342" s="195"/>
      <c r="I342" s="232"/>
      <c r="J342" s="449"/>
      <c r="K342" s="141"/>
      <c r="L342" s="135"/>
    </row>
    <row r="343" spans="1:17" ht="33.950000000000003" customHeight="1" x14ac:dyDescent="0.25">
      <c r="A343" s="134"/>
      <c r="B343" s="141"/>
      <c r="C343" s="1027"/>
      <c r="D343" s="1028"/>
      <c r="E343" s="233"/>
      <c r="F343" s="233"/>
      <c r="G343" s="158"/>
      <c r="H343" s="195"/>
      <c r="I343" s="232"/>
      <c r="J343" s="449"/>
      <c r="K343" s="141"/>
      <c r="L343" s="135"/>
    </row>
    <row r="344" spans="1:17" ht="33.950000000000003" customHeight="1" x14ac:dyDescent="0.25">
      <c r="A344" s="134"/>
      <c r="B344" s="141"/>
      <c r="C344" s="1027"/>
      <c r="D344" s="1028"/>
      <c r="E344" s="233"/>
      <c r="F344" s="233"/>
      <c r="G344" s="158"/>
      <c r="H344" s="195"/>
      <c r="I344" s="232"/>
      <c r="J344" s="449"/>
      <c r="K344" s="141"/>
      <c r="L344" s="135"/>
    </row>
    <row r="345" spans="1:17" ht="33.950000000000003" customHeight="1" x14ac:dyDescent="0.25">
      <c r="A345" s="134"/>
      <c r="B345" s="141"/>
      <c r="C345" s="1027"/>
      <c r="D345" s="1028"/>
      <c r="E345" s="233"/>
      <c r="F345" s="233"/>
      <c r="G345" s="158"/>
      <c r="H345" s="195"/>
      <c r="I345" s="232"/>
      <c r="J345" s="449"/>
      <c r="K345" s="141"/>
      <c r="L345" s="135"/>
    </row>
    <row r="346" spans="1:17" ht="33.950000000000003" customHeight="1" x14ac:dyDescent="0.25">
      <c r="A346" s="134"/>
      <c r="B346" s="141"/>
      <c r="C346" s="1027"/>
      <c r="D346" s="1028"/>
      <c r="E346" s="233"/>
      <c r="F346" s="233"/>
      <c r="G346" s="158"/>
      <c r="H346" s="195"/>
      <c r="I346" s="232"/>
      <c r="J346" s="449"/>
      <c r="K346" s="141"/>
      <c r="L346" s="135"/>
    </row>
    <row r="347" spans="1:17" ht="33.950000000000003" customHeight="1" x14ac:dyDescent="0.25">
      <c r="A347" s="134"/>
      <c r="B347" s="141"/>
      <c r="C347" s="1027"/>
      <c r="D347" s="1028"/>
      <c r="E347" s="233"/>
      <c r="F347" s="233"/>
      <c r="G347" s="158"/>
      <c r="H347" s="195"/>
      <c r="I347" s="232"/>
      <c r="J347" s="449"/>
      <c r="K347" s="141"/>
      <c r="L347" s="135"/>
    </row>
    <row r="348" spans="1:17" ht="33.950000000000003" customHeight="1" x14ac:dyDescent="0.25">
      <c r="A348" s="134"/>
      <c r="B348" s="141"/>
      <c r="C348" s="1027"/>
      <c r="D348" s="1028"/>
      <c r="E348" s="233"/>
      <c r="F348" s="233"/>
      <c r="G348" s="158"/>
      <c r="H348" s="195"/>
      <c r="I348" s="232"/>
      <c r="J348" s="449"/>
      <c r="K348" s="141"/>
      <c r="L348" s="135"/>
    </row>
    <row r="349" spans="1:17" ht="33.950000000000003" customHeight="1" x14ac:dyDescent="0.25">
      <c r="A349" s="134"/>
      <c r="B349" s="141"/>
      <c r="C349" s="1027"/>
      <c r="D349" s="1028"/>
      <c r="E349" s="233"/>
      <c r="F349" s="233"/>
      <c r="G349" s="158"/>
      <c r="H349" s="195"/>
      <c r="I349" s="232"/>
      <c r="J349" s="449"/>
      <c r="K349" s="141"/>
      <c r="L349" s="135"/>
    </row>
    <row r="350" spans="1:17" ht="22.5" customHeight="1" x14ac:dyDescent="0.3">
      <c r="A350" s="134"/>
      <c r="D350" s="137"/>
      <c r="E350" s="1033" t="s">
        <v>217</v>
      </c>
      <c r="F350" s="1033"/>
      <c r="G350" s="1033"/>
      <c r="H350" s="1033"/>
      <c r="I350" s="1033"/>
      <c r="J350" s="1033"/>
      <c r="K350" s="229">
        <f>SUMIFS($H$12:$H$349,$K$12:$K$349,"Habilitación de partida por cierre de brecha ")</f>
        <v>0</v>
      </c>
      <c r="L350" s="135"/>
      <c r="N350" s="1031"/>
      <c r="O350" s="1031"/>
      <c r="P350" s="1031"/>
      <c r="Q350" s="1031"/>
    </row>
    <row r="351" spans="1:17" ht="20.100000000000001" customHeight="1" x14ac:dyDescent="0.25">
      <c r="A351" s="134"/>
      <c r="D351" s="137"/>
      <c r="E351" s="1033" t="s">
        <v>202</v>
      </c>
      <c r="F351" s="1033"/>
      <c r="G351" s="1033"/>
      <c r="H351" s="1033"/>
      <c r="I351" s="1033"/>
      <c r="J351" s="1033"/>
      <c r="K351" s="229">
        <f>SUMIFS($H$12:$H$349,$K$12:$K$349,"Habilitación de partida con cargo al rubro de contrato ocasional")</f>
        <v>0</v>
      </c>
      <c r="L351" s="135"/>
    </row>
    <row r="352" spans="1:17" ht="20.100000000000001" customHeight="1" x14ac:dyDescent="0.25">
      <c r="A352" s="134"/>
      <c r="D352" s="137"/>
      <c r="E352" s="1033" t="s">
        <v>218</v>
      </c>
      <c r="F352" s="1033"/>
      <c r="G352" s="1033"/>
      <c r="H352" s="1033"/>
      <c r="I352" s="1033"/>
      <c r="J352" s="1033"/>
      <c r="K352" s="444">
        <f>SUM(K350:K351)</f>
        <v>0</v>
      </c>
      <c r="L352" s="135"/>
    </row>
    <row r="353" spans="1:12" ht="20.100000000000001" customHeight="1" x14ac:dyDescent="0.25">
      <c r="A353" s="134"/>
      <c r="D353" s="137"/>
      <c r="E353" s="137"/>
      <c r="F353" s="138"/>
      <c r="G353" s="181"/>
      <c r="H353" s="181"/>
      <c r="I353" s="181"/>
      <c r="J353" s="181"/>
      <c r="K353" s="222"/>
      <c r="L353" s="135"/>
    </row>
    <row r="354" spans="1:12" ht="20.100000000000001" customHeight="1" x14ac:dyDescent="0.25">
      <c r="A354" s="134"/>
      <c r="D354" s="137"/>
      <c r="E354" s="137"/>
      <c r="F354" s="138"/>
      <c r="G354" s="181"/>
      <c r="H354" s="181"/>
      <c r="I354" s="181"/>
      <c r="J354" s="181"/>
      <c r="K354" s="184"/>
      <c r="L354" s="135"/>
    </row>
    <row r="355" spans="1:12" ht="20.100000000000001" customHeight="1" x14ac:dyDescent="0.25">
      <c r="A355" s="134"/>
      <c r="D355" s="137"/>
      <c r="E355" s="1038" t="s">
        <v>171</v>
      </c>
      <c r="F355" s="1038"/>
      <c r="G355" s="1038"/>
      <c r="H355" s="1038"/>
      <c r="I355" s="383"/>
      <c r="J355" s="138"/>
      <c r="K355" s="138"/>
      <c r="L355" s="135"/>
    </row>
    <row r="356" spans="1:12" ht="20.100000000000001" customHeight="1" thickBot="1" x14ac:dyDescent="0.3">
      <c r="A356" s="139"/>
      <c r="B356" s="1030" t="s">
        <v>454</v>
      </c>
      <c r="C356" s="1030"/>
      <c r="D356" s="1030"/>
      <c r="E356" s="1030"/>
      <c r="F356" s="1030"/>
      <c r="G356" s="1030"/>
      <c r="H356" s="1030"/>
      <c r="I356" s="1030"/>
      <c r="J356" s="1030"/>
      <c r="K356" s="377"/>
      <c r="L356" s="183"/>
    </row>
  </sheetData>
  <sheetProtection algorithmName="SHA-512" hashValue="V0j9sTrsho34NlQwp3I+QByFSG1G2Gzf/kSnaJwoq7Y1vcBsTLP9mwVOCP8eMsw/MNkVuUhwYI5U9pDiEBh7Yg==" saltValue="Du13qFEZEaNGijdJgB357g==" spinCount="100000" sheet="1" objects="1" scenarios="1"/>
  <protectedRanges>
    <protectedRange sqref="I12:I349" name="Rango5"/>
    <protectedRange sqref="B12:B349" name="Rango3"/>
    <protectedRange sqref="K7:K9" name="Rango2_1"/>
    <protectedRange sqref="A7:B9 I9 F7 L7:AB9 J7:J9" name="Rango2"/>
    <protectedRange sqref="C12:F349" name="Rango4"/>
  </protectedRanges>
  <mergeCells count="359">
    <mergeCell ref="E355:H355"/>
    <mergeCell ref="C332:D332"/>
    <mergeCell ref="C333:D333"/>
    <mergeCell ref="C334:D334"/>
    <mergeCell ref="C335:D335"/>
    <mergeCell ref="C336:D336"/>
    <mergeCell ref="C337:D337"/>
    <mergeCell ref="C348:D348"/>
    <mergeCell ref="C338:D338"/>
    <mergeCell ref="C340:D340"/>
    <mergeCell ref="C341:D341"/>
    <mergeCell ref="C342:D342"/>
    <mergeCell ref="C343:D343"/>
    <mergeCell ref="C344:D344"/>
    <mergeCell ref="C345:D345"/>
    <mergeCell ref="C346:D346"/>
    <mergeCell ref="C347:D347"/>
    <mergeCell ref="E352:J352"/>
    <mergeCell ref="E351:J351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04:D304"/>
    <mergeCell ref="C305:D305"/>
    <mergeCell ref="C306:D306"/>
    <mergeCell ref="C307:D307"/>
    <mergeCell ref="C308:D308"/>
    <mergeCell ref="C309:D309"/>
    <mergeCell ref="C311:D311"/>
    <mergeCell ref="C312:D312"/>
    <mergeCell ref="C313:D313"/>
    <mergeCell ref="C295:D295"/>
    <mergeCell ref="C296:D296"/>
    <mergeCell ref="C297:D297"/>
    <mergeCell ref="C298:D298"/>
    <mergeCell ref="C299:D299"/>
    <mergeCell ref="C300:D300"/>
    <mergeCell ref="C301:D301"/>
    <mergeCell ref="C302:D302"/>
    <mergeCell ref="C303:D303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94:D294"/>
    <mergeCell ref="C277:D277"/>
    <mergeCell ref="C278:D278"/>
    <mergeCell ref="C279:D279"/>
    <mergeCell ref="C280:D280"/>
    <mergeCell ref="C281:D281"/>
    <mergeCell ref="C282:D282"/>
    <mergeCell ref="C283:D283"/>
    <mergeCell ref="C284:D284"/>
    <mergeCell ref="C285:D285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C259:D259"/>
    <mergeCell ref="C260:D260"/>
    <mergeCell ref="C261:D261"/>
    <mergeCell ref="C262:D262"/>
    <mergeCell ref="C263:D263"/>
    <mergeCell ref="C264:D264"/>
    <mergeCell ref="C265:D265"/>
    <mergeCell ref="C266:D266"/>
    <mergeCell ref="C267:D267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14:D214"/>
    <mergeCell ref="C215:D215"/>
    <mergeCell ref="C216:D216"/>
    <mergeCell ref="C217:D217"/>
    <mergeCell ref="C218:D218"/>
    <mergeCell ref="C219:D219"/>
    <mergeCell ref="C220:D220"/>
    <mergeCell ref="C221:D221"/>
    <mergeCell ref="C222:D222"/>
    <mergeCell ref="C205:D205"/>
    <mergeCell ref="C206:D206"/>
    <mergeCell ref="C207:D207"/>
    <mergeCell ref="C208:D208"/>
    <mergeCell ref="C209:D209"/>
    <mergeCell ref="C210:D210"/>
    <mergeCell ref="C211:D211"/>
    <mergeCell ref="C212:D212"/>
    <mergeCell ref="C213:D213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95:D195"/>
    <mergeCell ref="C192:D192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66:D6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61:D61"/>
    <mergeCell ref="C62:D62"/>
    <mergeCell ref="C63:D63"/>
    <mergeCell ref="C64:D64"/>
    <mergeCell ref="C65:D65"/>
    <mergeCell ref="C56:D56"/>
    <mergeCell ref="C57:D57"/>
    <mergeCell ref="C58:D58"/>
    <mergeCell ref="C59:D59"/>
    <mergeCell ref="C60:D60"/>
    <mergeCell ref="C67:D67"/>
    <mergeCell ref="C68:D68"/>
    <mergeCell ref="C69:D69"/>
    <mergeCell ref="C70:D70"/>
    <mergeCell ref="C71:D71"/>
    <mergeCell ref="C90:D90"/>
    <mergeCell ref="C91:D91"/>
    <mergeCell ref="C92:D92"/>
    <mergeCell ref="C93:D93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122:D122"/>
    <mergeCell ref="C123:D123"/>
    <mergeCell ref="C94:D94"/>
    <mergeCell ref="C85:D85"/>
    <mergeCell ref="C86:D86"/>
    <mergeCell ref="C87:D87"/>
    <mergeCell ref="C88:D88"/>
    <mergeCell ref="C89:D89"/>
    <mergeCell ref="C105:D105"/>
    <mergeCell ref="C106:D106"/>
    <mergeCell ref="C107:D107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N13:Q13"/>
    <mergeCell ref="N12:Q12"/>
    <mergeCell ref="E350:J350"/>
    <mergeCell ref="E10:K10"/>
    <mergeCell ref="B8:E8"/>
    <mergeCell ref="A9:L9"/>
    <mergeCell ref="C14:D14"/>
    <mergeCell ref="C15:D15"/>
    <mergeCell ref="C27:D27"/>
    <mergeCell ref="C17:D17"/>
    <mergeCell ref="C22:D22"/>
    <mergeCell ref="C25:D25"/>
    <mergeCell ref="C26:D26"/>
    <mergeCell ref="C23:D23"/>
    <mergeCell ref="C24:D24"/>
    <mergeCell ref="C183:D183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N350:Q350"/>
    <mergeCell ref="C130:D130"/>
    <mergeCell ref="C178:D178"/>
    <mergeCell ref="C179:D179"/>
    <mergeCell ref="C180:D180"/>
    <mergeCell ref="C181:D181"/>
    <mergeCell ref="C182:D182"/>
    <mergeCell ref="C339:D339"/>
    <mergeCell ref="C194:D194"/>
    <mergeCell ref="C310:D310"/>
    <mergeCell ref="C185:D185"/>
    <mergeCell ref="C184:D184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31:D31"/>
    <mergeCell ref="C32:D32"/>
    <mergeCell ref="C33:D33"/>
    <mergeCell ref="C34:D34"/>
    <mergeCell ref="C36:D36"/>
    <mergeCell ref="C41:D41"/>
    <mergeCell ref="C42:D42"/>
    <mergeCell ref="C187:D187"/>
    <mergeCell ref="C43:D43"/>
    <mergeCell ref="C44:D44"/>
    <mergeCell ref="C45:D45"/>
    <mergeCell ref="C46:D46"/>
    <mergeCell ref="C129:D129"/>
    <mergeCell ref="C108:D108"/>
    <mergeCell ref="C109:D109"/>
    <mergeCell ref="C110:D110"/>
    <mergeCell ref="C124:D124"/>
    <mergeCell ref="C125:D125"/>
    <mergeCell ref="C126:D126"/>
    <mergeCell ref="C127:D127"/>
    <mergeCell ref="C128:D128"/>
    <mergeCell ref="C119:D119"/>
    <mergeCell ref="C120:D120"/>
    <mergeCell ref="C121:D121"/>
    <mergeCell ref="C20:D20"/>
    <mergeCell ref="C21:D21"/>
    <mergeCell ref="B10:D10"/>
    <mergeCell ref="C12:D12"/>
    <mergeCell ref="C13:D13"/>
    <mergeCell ref="C18:D18"/>
    <mergeCell ref="C19:D19"/>
    <mergeCell ref="C16:D16"/>
    <mergeCell ref="B356:J356"/>
    <mergeCell ref="C349:D349"/>
    <mergeCell ref="C28:D28"/>
    <mergeCell ref="C29:D29"/>
    <mergeCell ref="C37:D37"/>
    <mergeCell ref="C38:D38"/>
    <mergeCell ref="C39:D39"/>
    <mergeCell ref="C193:D193"/>
    <mergeCell ref="C188:D188"/>
    <mergeCell ref="C186:D186"/>
    <mergeCell ref="C40:D40"/>
    <mergeCell ref="C189:D189"/>
    <mergeCell ref="C190:D190"/>
    <mergeCell ref="C191:D191"/>
    <mergeCell ref="C35:D35"/>
    <mergeCell ref="C30:D30"/>
    <mergeCell ref="F2:I3"/>
    <mergeCell ref="B2:E5"/>
    <mergeCell ref="F4:I4"/>
    <mergeCell ref="F5:I5"/>
    <mergeCell ref="F8:I8"/>
    <mergeCell ref="F7:I7"/>
    <mergeCell ref="B7:E7"/>
    <mergeCell ref="B6:J6"/>
    <mergeCell ref="C11:D11"/>
  </mergeCells>
  <dataValidations count="1">
    <dataValidation type="list" allowBlank="1" showInputMessage="1" showErrorMessage="1" sqref="K12:K349" xr:uid="{00000000-0002-0000-0600-000000000000}">
      <formula1>$N$12:$N$13</formula1>
    </dataValidation>
  </dataValidations>
  <pageMargins left="0.25" right="0.25" top="0.75" bottom="0.75" header="0.3" footer="0.3"/>
  <pageSetup paperSize="206" scale="66" orientation="landscape" r:id="rId1"/>
  <rowBreaks count="1" manualBreakCount="1">
    <brk id="179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1000000}">
          <x14:formula1>
            <xm:f>Datos!$G$2:$G$11</xm:f>
          </x14:formula1>
          <xm:sqref>K7</xm:sqref>
        </x14:dataValidation>
        <x14:dataValidation type="list" allowBlank="1" showInputMessage="1" showErrorMessage="1" xr:uid="{00000000-0002-0000-0600-000002000000}">
          <x14:formula1>
            <xm:f>Datos!$H$2:$H$7</xm:f>
          </x14:formula1>
          <xm:sqref>F5:I5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A1:AR523"/>
  <sheetViews>
    <sheetView view="pageBreakPreview" topLeftCell="H1" zoomScaleNormal="100" zoomScaleSheetLayoutView="100" workbookViewId="0">
      <selection activeCell="H5" sqref="H5:R5"/>
    </sheetView>
  </sheetViews>
  <sheetFormatPr baseColWidth="10" defaultColWidth="11.42578125" defaultRowHeight="13.5" customHeight="1" x14ac:dyDescent="0.25"/>
  <cols>
    <col min="1" max="1" width="1.28515625" style="41" customWidth="1"/>
    <col min="2" max="2" width="3.7109375" style="41" customWidth="1"/>
    <col min="3" max="3" width="9.85546875" style="41" customWidth="1"/>
    <col min="4" max="4" width="11.7109375" style="41" customWidth="1"/>
    <col min="5" max="6" width="13" style="41" customWidth="1"/>
    <col min="7" max="7" width="19.28515625" style="41" customWidth="1"/>
    <col min="8" max="8" width="11" style="41" customWidth="1"/>
    <col min="9" max="9" width="14.28515625" style="41" customWidth="1"/>
    <col min="10" max="10" width="16.140625" style="127" customWidth="1"/>
    <col min="11" max="11" width="12.7109375" style="127" customWidth="1"/>
    <col min="12" max="12" width="8.42578125" style="127" customWidth="1"/>
    <col min="13" max="13" width="5.42578125" style="127" customWidth="1"/>
    <col min="14" max="15" width="6.7109375" style="127" customWidth="1"/>
    <col min="16" max="16" width="39.28515625" style="127" customWidth="1"/>
    <col min="17" max="18" width="18.42578125" style="127" customWidth="1"/>
    <col min="19" max="19" width="19.140625" style="127" customWidth="1"/>
    <col min="20" max="20" width="28.28515625" style="129" customWidth="1"/>
    <col min="21" max="35" width="11.42578125" style="41" hidden="1" customWidth="1"/>
    <col min="36" max="36" width="3.28515625" style="41" customWidth="1"/>
    <col min="37" max="106" width="11.42578125" style="41" customWidth="1"/>
    <col min="107" max="16384" width="11.42578125" style="41"/>
  </cols>
  <sheetData>
    <row r="1" spans="1:44" ht="8.25" customHeight="1" x14ac:dyDescent="0.25">
      <c r="A1" s="50"/>
      <c r="B1" s="48"/>
      <c r="C1" s="48"/>
      <c r="D1" s="48"/>
      <c r="E1" s="48"/>
      <c r="F1" s="48"/>
      <c r="G1" s="48"/>
      <c r="H1" s="48"/>
      <c r="I1" s="48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44" ht="12" customHeight="1" x14ac:dyDescent="0.25">
      <c r="A2" s="46"/>
      <c r="B2" s="1019"/>
      <c r="C2" s="1019"/>
      <c r="D2" s="1019"/>
      <c r="E2" s="1019"/>
      <c r="F2" s="1019"/>
      <c r="G2" s="1019"/>
      <c r="H2" s="1051" t="s">
        <v>617</v>
      </c>
      <c r="I2" s="1051"/>
      <c r="J2" s="1051"/>
      <c r="K2" s="1051"/>
      <c r="L2" s="1051"/>
      <c r="M2" s="1051"/>
      <c r="N2" s="1051"/>
      <c r="O2" s="1051"/>
      <c r="P2" s="1051"/>
      <c r="Q2" s="1051"/>
      <c r="R2" s="1051"/>
      <c r="S2" s="373" t="s">
        <v>64</v>
      </c>
      <c r="T2" s="374">
        <f>Datos!J2</f>
        <v>45293</v>
      </c>
      <c r="U2" s="129"/>
    </row>
    <row r="3" spans="1:44" ht="12" customHeight="1" x14ac:dyDescent="0.25">
      <c r="A3" s="46"/>
      <c r="B3" s="1019"/>
      <c r="C3" s="1019"/>
      <c r="D3" s="1019"/>
      <c r="E3" s="1019"/>
      <c r="F3" s="1019"/>
      <c r="G3" s="1019"/>
      <c r="H3" s="1051"/>
      <c r="I3" s="1051"/>
      <c r="J3" s="1051"/>
      <c r="K3" s="1051"/>
      <c r="L3" s="1051"/>
      <c r="M3" s="1051"/>
      <c r="N3" s="1051"/>
      <c r="O3" s="1051"/>
      <c r="P3" s="1051"/>
      <c r="Q3" s="1051"/>
      <c r="R3" s="1051"/>
      <c r="S3" s="373" t="s">
        <v>62</v>
      </c>
      <c r="T3" s="323" t="s">
        <v>392</v>
      </c>
      <c r="U3" s="129"/>
    </row>
    <row r="4" spans="1:44" ht="12" customHeight="1" x14ac:dyDescent="0.25">
      <c r="A4" s="46"/>
      <c r="B4" s="1019"/>
      <c r="C4" s="1019"/>
      <c r="D4" s="1019"/>
      <c r="E4" s="1019"/>
      <c r="F4" s="1019"/>
      <c r="G4" s="1019"/>
      <c r="H4" s="867" t="str">
        <f>'ÍNDICE 00'!C10</f>
        <v>LISTA DE ASIGNACIONES PARA CONTRATOS DE SERVICIOS OCASIONALES</v>
      </c>
      <c r="I4" s="867"/>
      <c r="J4" s="867"/>
      <c r="K4" s="867"/>
      <c r="L4" s="867"/>
      <c r="M4" s="867"/>
      <c r="N4" s="867"/>
      <c r="O4" s="867"/>
      <c r="P4" s="867"/>
      <c r="Q4" s="867"/>
      <c r="R4" s="867"/>
      <c r="S4" s="373" t="s">
        <v>65</v>
      </c>
      <c r="T4" s="325" t="s">
        <v>347</v>
      </c>
      <c r="U4" s="129"/>
    </row>
    <row r="5" spans="1:44" ht="12" customHeight="1" x14ac:dyDescent="0.25">
      <c r="A5" s="46"/>
      <c r="B5" s="1019"/>
      <c r="C5" s="1019"/>
      <c r="D5" s="1019"/>
      <c r="E5" s="1019"/>
      <c r="F5" s="1019"/>
      <c r="G5" s="1019"/>
      <c r="H5" s="1052" t="s">
        <v>380</v>
      </c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373" t="s">
        <v>60</v>
      </c>
      <c r="T5" s="325" t="str">
        <f>'ÍNDICE 00'!I10</f>
        <v>PRO-MDT-PTH-01 FOR 10 EXT</v>
      </c>
      <c r="U5" s="129"/>
    </row>
    <row r="6" spans="1:44" ht="14.25" customHeight="1" x14ac:dyDescent="0.25">
      <c r="A6" s="46"/>
      <c r="B6" s="937"/>
      <c r="C6" s="937"/>
      <c r="D6" s="937"/>
      <c r="E6" s="937"/>
      <c r="F6" s="937"/>
      <c r="G6" s="937"/>
      <c r="H6" s="937"/>
      <c r="I6" s="937"/>
      <c r="J6" s="937"/>
      <c r="K6" s="937"/>
      <c r="L6" s="937"/>
      <c r="M6" s="937"/>
      <c r="N6" s="937"/>
      <c r="O6" s="937"/>
      <c r="P6" s="234"/>
      <c r="Q6" s="234"/>
      <c r="R6" s="234"/>
      <c r="S6" s="234"/>
    </row>
    <row r="7" spans="1:44" s="40" customFormat="1" ht="17.25" customHeight="1" x14ac:dyDescent="0.3">
      <c r="A7" s="3"/>
      <c r="B7" s="808" t="s">
        <v>56</v>
      </c>
      <c r="C7" s="804"/>
      <c r="D7" s="804"/>
      <c r="E7" s="804"/>
      <c r="F7" s="804"/>
      <c r="G7" s="804"/>
      <c r="H7" s="828"/>
      <c r="I7" s="828"/>
      <c r="J7" s="828"/>
      <c r="K7" s="828"/>
      <c r="L7" s="828"/>
      <c r="M7" s="828"/>
      <c r="N7" s="828"/>
      <c r="O7" s="828"/>
      <c r="P7" s="378" t="s">
        <v>79</v>
      </c>
      <c r="Q7" s="828"/>
      <c r="R7" s="828"/>
      <c r="S7" s="828"/>
      <c r="T7" s="829"/>
      <c r="U7" s="230"/>
      <c r="V7" s="42"/>
      <c r="W7" s="41"/>
      <c r="X7" s="41"/>
      <c r="Y7" s="45"/>
      <c r="Z7" s="41"/>
      <c r="AA7" s="56"/>
      <c r="AB7" s="41"/>
      <c r="AC7" s="45"/>
      <c r="AD7" s="41"/>
      <c r="AE7" s="56"/>
      <c r="AF7" s="41"/>
      <c r="AG7" s="45"/>
      <c r="AH7" s="41"/>
      <c r="AI7" s="56"/>
      <c r="AJ7" s="41"/>
      <c r="AK7" s="45"/>
      <c r="AL7" s="41"/>
      <c r="AM7" s="56"/>
      <c r="AN7" s="41"/>
      <c r="AO7" s="45"/>
      <c r="AP7" s="41"/>
      <c r="AQ7" s="56"/>
      <c r="AR7" s="41"/>
    </row>
    <row r="8" spans="1:44" s="40" customFormat="1" ht="17.25" customHeight="1" x14ac:dyDescent="0.25">
      <c r="A8" s="3"/>
      <c r="B8" s="1034" t="s">
        <v>175</v>
      </c>
      <c r="C8" s="807"/>
      <c r="D8" s="807"/>
      <c r="E8" s="807"/>
      <c r="F8" s="807"/>
      <c r="G8" s="807"/>
      <c r="H8" s="1023"/>
      <c r="I8" s="1023"/>
      <c r="J8" s="1023"/>
      <c r="K8" s="1023"/>
      <c r="L8" s="1023"/>
      <c r="M8" s="1023"/>
      <c r="N8" s="1023"/>
      <c r="O8" s="1023"/>
      <c r="P8" s="456" t="s">
        <v>99</v>
      </c>
      <c r="Q8" s="830"/>
      <c r="R8" s="830"/>
      <c r="S8" s="830"/>
      <c r="T8" s="831"/>
      <c r="U8" s="42"/>
      <c r="V8" s="41"/>
      <c r="W8" s="41"/>
      <c r="X8" s="45"/>
      <c r="Y8" s="41"/>
      <c r="Z8" s="56"/>
      <c r="AA8" s="41"/>
      <c r="AB8" s="45"/>
      <c r="AC8" s="41"/>
      <c r="AD8" s="56"/>
      <c r="AE8" s="41"/>
      <c r="AF8" s="45"/>
      <c r="AG8" s="41"/>
      <c r="AH8" s="56"/>
      <c r="AI8" s="41"/>
      <c r="AJ8" s="45"/>
      <c r="AK8" s="41"/>
      <c r="AL8" s="56"/>
      <c r="AM8" s="41"/>
      <c r="AN8" s="45"/>
      <c r="AO8" s="41"/>
      <c r="AP8" s="56"/>
    </row>
    <row r="9" spans="1:44" s="40" customFormat="1" ht="9.9499999999999993" customHeight="1" x14ac:dyDescent="0.25">
      <c r="A9" s="3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42"/>
      <c r="V9" s="41"/>
      <c r="W9" s="41"/>
      <c r="X9" s="45"/>
      <c r="Y9" s="41"/>
      <c r="Z9" s="56"/>
      <c r="AA9" s="41"/>
      <c r="AB9" s="45"/>
      <c r="AC9" s="41"/>
      <c r="AD9" s="56"/>
      <c r="AE9" s="41"/>
      <c r="AF9" s="45"/>
      <c r="AG9" s="41"/>
      <c r="AH9" s="56"/>
      <c r="AI9" s="41"/>
      <c r="AJ9" s="45"/>
      <c r="AK9" s="41"/>
      <c r="AL9" s="56"/>
      <c r="AM9" s="41"/>
      <c r="AN9" s="45"/>
      <c r="AO9" s="41"/>
      <c r="AP9" s="56"/>
    </row>
    <row r="10" spans="1:44" ht="16.5" customHeight="1" x14ac:dyDescent="0.25">
      <c r="A10" s="46"/>
      <c r="B10" s="982" t="s">
        <v>57</v>
      </c>
      <c r="C10" s="982"/>
      <c r="D10" s="982"/>
      <c r="E10" s="989"/>
      <c r="F10" s="990"/>
      <c r="G10" s="990"/>
      <c r="H10" s="990"/>
      <c r="I10" s="990"/>
      <c r="J10" s="990"/>
      <c r="K10" s="990"/>
      <c r="L10" s="990"/>
      <c r="M10" s="990"/>
      <c r="N10" s="990"/>
      <c r="O10" s="990"/>
      <c r="P10" s="990"/>
      <c r="Q10" s="990"/>
      <c r="R10" s="990"/>
      <c r="S10" s="990"/>
      <c r="T10" s="990"/>
    </row>
    <row r="11" spans="1:44" ht="15.75" customHeight="1" x14ac:dyDescent="0.25">
      <c r="A11" s="46"/>
      <c r="B11" s="971" t="s">
        <v>101</v>
      </c>
      <c r="C11" s="1046" t="s">
        <v>2</v>
      </c>
      <c r="D11" s="1048"/>
      <c r="E11" s="971" t="s">
        <v>145</v>
      </c>
      <c r="F11" s="1045" t="s">
        <v>455</v>
      </c>
      <c r="G11" s="971" t="s">
        <v>8</v>
      </c>
      <c r="H11" s="971" t="s">
        <v>10</v>
      </c>
      <c r="I11" s="971" t="s">
        <v>3</v>
      </c>
      <c r="J11" s="971" t="s">
        <v>7</v>
      </c>
      <c r="K11" s="971" t="s">
        <v>11</v>
      </c>
      <c r="L11" s="971" t="s">
        <v>12</v>
      </c>
      <c r="M11" s="971"/>
      <c r="N11" s="971"/>
      <c r="O11" s="971"/>
      <c r="P11" s="1045" t="s">
        <v>334</v>
      </c>
      <c r="Q11" s="1045" t="s">
        <v>6</v>
      </c>
      <c r="R11" s="1046" t="s">
        <v>200</v>
      </c>
      <c r="S11" s="971" t="s">
        <v>542</v>
      </c>
      <c r="T11" s="971" t="s">
        <v>543</v>
      </c>
    </row>
    <row r="12" spans="1:44" ht="19.5" customHeight="1" x14ac:dyDescent="0.25">
      <c r="A12" s="46"/>
      <c r="B12" s="971"/>
      <c r="C12" s="1049"/>
      <c r="D12" s="1050"/>
      <c r="E12" s="971"/>
      <c r="F12" s="987"/>
      <c r="G12" s="971"/>
      <c r="H12" s="971"/>
      <c r="I12" s="971"/>
      <c r="J12" s="971"/>
      <c r="K12" s="971"/>
      <c r="L12" s="971" t="s">
        <v>165</v>
      </c>
      <c r="M12" s="971"/>
      <c r="N12" s="971" t="s">
        <v>166</v>
      </c>
      <c r="O12" s="971"/>
      <c r="P12" s="987"/>
      <c r="Q12" s="987"/>
      <c r="R12" s="1047"/>
      <c r="S12" s="971"/>
      <c r="T12" s="971"/>
    </row>
    <row r="13" spans="1:44" ht="33.950000000000003" customHeight="1" x14ac:dyDescent="0.25">
      <c r="A13" s="46"/>
      <c r="B13" s="143"/>
      <c r="C13" s="1039"/>
      <c r="D13" s="1040"/>
      <c r="E13" s="208"/>
      <c r="F13" s="473"/>
      <c r="G13" s="232"/>
      <c r="H13" s="195"/>
      <c r="I13" s="455"/>
      <c r="J13" s="232"/>
      <c r="K13" s="416"/>
      <c r="L13" s="1044"/>
      <c r="M13" s="1044"/>
      <c r="N13" s="1044"/>
      <c r="O13" s="1044"/>
      <c r="P13" s="308"/>
      <c r="Q13" s="308"/>
      <c r="R13" s="231"/>
      <c r="S13" s="656"/>
      <c r="T13" s="657"/>
      <c r="V13" s="41" t="s">
        <v>324</v>
      </c>
    </row>
    <row r="14" spans="1:44" ht="33.950000000000003" customHeight="1" x14ac:dyDescent="0.25">
      <c r="A14" s="46"/>
      <c r="B14" s="143"/>
      <c r="C14" s="1039"/>
      <c r="D14" s="1040"/>
      <c r="E14" s="208"/>
      <c r="F14" s="473"/>
      <c r="G14" s="232"/>
      <c r="H14" s="195"/>
      <c r="I14" s="455"/>
      <c r="J14" s="232"/>
      <c r="K14" s="416"/>
      <c r="L14" s="1044"/>
      <c r="M14" s="1044"/>
      <c r="N14" s="1044"/>
      <c r="O14" s="1044"/>
      <c r="P14" s="308"/>
      <c r="Q14" s="308"/>
      <c r="R14" s="231"/>
      <c r="S14" s="656"/>
      <c r="T14" s="657"/>
      <c r="V14" s="41" t="s">
        <v>331</v>
      </c>
    </row>
    <row r="15" spans="1:44" ht="33.950000000000003" customHeight="1" x14ac:dyDescent="0.25">
      <c r="A15" s="46"/>
      <c r="B15" s="143"/>
      <c r="C15" s="1039"/>
      <c r="D15" s="1040"/>
      <c r="E15" s="208"/>
      <c r="F15" s="473"/>
      <c r="G15" s="232"/>
      <c r="H15" s="195"/>
      <c r="I15" s="455"/>
      <c r="J15" s="232"/>
      <c r="K15" s="416"/>
      <c r="L15" s="1044"/>
      <c r="M15" s="1044"/>
      <c r="N15" s="1044"/>
      <c r="O15" s="1044"/>
      <c r="P15" s="308"/>
      <c r="Q15" s="308"/>
      <c r="R15" s="231"/>
      <c r="S15" s="656"/>
      <c r="T15" s="657"/>
      <c r="V15" s="41" t="s">
        <v>456</v>
      </c>
    </row>
    <row r="16" spans="1:44" ht="33.950000000000003" customHeight="1" x14ac:dyDescent="0.25">
      <c r="A16" s="46"/>
      <c r="B16" s="143"/>
      <c r="C16" s="1039"/>
      <c r="D16" s="1040"/>
      <c r="E16" s="208"/>
      <c r="F16" s="473"/>
      <c r="G16" s="232"/>
      <c r="H16" s="195"/>
      <c r="I16" s="455"/>
      <c r="J16" s="232"/>
      <c r="K16" s="416"/>
      <c r="L16" s="1044"/>
      <c r="M16" s="1044"/>
      <c r="N16" s="1044"/>
      <c r="O16" s="1044"/>
      <c r="P16" s="308"/>
      <c r="Q16" s="308"/>
      <c r="R16" s="231"/>
      <c r="S16" s="656"/>
      <c r="T16" s="657"/>
      <c r="V16" s="41" t="s">
        <v>457</v>
      </c>
    </row>
    <row r="17" spans="1:20" ht="33.950000000000003" customHeight="1" x14ac:dyDescent="0.25">
      <c r="A17" s="46"/>
      <c r="B17" s="143"/>
      <c r="C17" s="1039"/>
      <c r="D17" s="1040"/>
      <c r="E17" s="208"/>
      <c r="F17" s="473"/>
      <c r="G17" s="232"/>
      <c r="H17" s="195"/>
      <c r="I17" s="455"/>
      <c r="J17" s="232"/>
      <c r="K17" s="416"/>
      <c r="L17" s="1044"/>
      <c r="M17" s="1044"/>
      <c r="N17" s="1044"/>
      <c r="O17" s="1044"/>
      <c r="P17" s="308"/>
      <c r="Q17" s="308"/>
      <c r="R17" s="231"/>
      <c r="S17" s="656"/>
      <c r="T17" s="657"/>
    </row>
    <row r="18" spans="1:20" ht="33.950000000000003" customHeight="1" x14ac:dyDescent="0.25">
      <c r="A18" s="46"/>
      <c r="B18" s="143"/>
      <c r="C18" s="1039"/>
      <c r="D18" s="1040"/>
      <c r="E18" s="208"/>
      <c r="F18" s="473"/>
      <c r="G18" s="232"/>
      <c r="H18" s="195"/>
      <c r="I18" s="455"/>
      <c r="J18" s="232"/>
      <c r="K18" s="416"/>
      <c r="L18" s="1044"/>
      <c r="M18" s="1044"/>
      <c r="N18" s="1044"/>
      <c r="O18" s="1044"/>
      <c r="P18" s="308"/>
      <c r="Q18" s="308"/>
      <c r="R18" s="231"/>
      <c r="S18" s="656"/>
      <c r="T18" s="657"/>
    </row>
    <row r="19" spans="1:20" ht="33.950000000000003" customHeight="1" x14ac:dyDescent="0.25">
      <c r="A19" s="46"/>
      <c r="B19" s="143"/>
      <c r="C19" s="1039"/>
      <c r="D19" s="1040"/>
      <c r="E19" s="208"/>
      <c r="F19" s="473"/>
      <c r="G19" s="232"/>
      <c r="H19" s="195"/>
      <c r="I19" s="455"/>
      <c r="J19" s="232"/>
      <c r="K19" s="416"/>
      <c r="L19" s="1044"/>
      <c r="M19" s="1044"/>
      <c r="N19" s="1044"/>
      <c r="O19" s="1044"/>
      <c r="P19" s="308"/>
      <c r="Q19" s="308"/>
      <c r="R19" s="231"/>
      <c r="S19" s="656"/>
      <c r="T19" s="657"/>
    </row>
    <row r="20" spans="1:20" ht="33.950000000000003" customHeight="1" x14ac:dyDescent="0.25">
      <c r="A20" s="46"/>
      <c r="B20" s="143"/>
      <c r="C20" s="1039"/>
      <c r="D20" s="1040"/>
      <c r="E20" s="208"/>
      <c r="F20" s="473"/>
      <c r="G20" s="232"/>
      <c r="H20" s="195"/>
      <c r="I20" s="455"/>
      <c r="J20" s="232"/>
      <c r="K20" s="416"/>
      <c r="L20" s="1044"/>
      <c r="M20" s="1044"/>
      <c r="N20" s="1044"/>
      <c r="O20" s="1044"/>
      <c r="P20" s="308"/>
      <c r="Q20" s="308"/>
      <c r="R20" s="231"/>
      <c r="S20" s="656"/>
      <c r="T20" s="657"/>
    </row>
    <row r="21" spans="1:20" ht="33.950000000000003" customHeight="1" x14ac:dyDescent="0.25">
      <c r="A21" s="46"/>
      <c r="B21" s="143"/>
      <c r="C21" s="1039"/>
      <c r="D21" s="1040"/>
      <c r="E21" s="208"/>
      <c r="F21" s="473"/>
      <c r="G21" s="232"/>
      <c r="H21" s="195"/>
      <c r="I21" s="455"/>
      <c r="J21" s="232"/>
      <c r="K21" s="416"/>
      <c r="L21" s="1044"/>
      <c r="M21" s="1044"/>
      <c r="N21" s="1044"/>
      <c r="O21" s="1044"/>
      <c r="P21" s="308"/>
      <c r="Q21" s="308"/>
      <c r="R21" s="231"/>
      <c r="S21" s="656"/>
      <c r="T21" s="657"/>
    </row>
    <row r="22" spans="1:20" ht="33.950000000000003" customHeight="1" x14ac:dyDescent="0.25">
      <c r="A22" s="46"/>
      <c r="B22" s="143"/>
      <c r="C22" s="1039"/>
      <c r="D22" s="1040"/>
      <c r="E22" s="208"/>
      <c r="F22" s="473"/>
      <c r="G22" s="232"/>
      <c r="H22" s="195"/>
      <c r="I22" s="455"/>
      <c r="J22" s="232"/>
      <c r="K22" s="416"/>
      <c r="L22" s="1044"/>
      <c r="M22" s="1044"/>
      <c r="N22" s="1044"/>
      <c r="O22" s="1044"/>
      <c r="P22" s="308"/>
      <c r="Q22" s="308"/>
      <c r="R22" s="231"/>
      <c r="S22" s="656"/>
      <c r="T22" s="657"/>
    </row>
    <row r="23" spans="1:20" ht="33.950000000000003" customHeight="1" x14ac:dyDescent="0.25">
      <c r="A23" s="46"/>
      <c r="B23" s="143"/>
      <c r="C23" s="1039"/>
      <c r="D23" s="1040"/>
      <c r="E23" s="208"/>
      <c r="F23" s="473"/>
      <c r="G23" s="232"/>
      <c r="H23" s="195"/>
      <c r="I23" s="455"/>
      <c r="J23" s="232"/>
      <c r="K23" s="416"/>
      <c r="L23" s="1044"/>
      <c r="M23" s="1044"/>
      <c r="N23" s="1044"/>
      <c r="O23" s="1044"/>
      <c r="P23" s="308"/>
      <c r="Q23" s="308"/>
      <c r="R23" s="231"/>
      <c r="S23" s="656"/>
      <c r="T23" s="657"/>
    </row>
    <row r="24" spans="1:20" ht="33.950000000000003" customHeight="1" x14ac:dyDescent="0.25">
      <c r="A24" s="46"/>
      <c r="B24" s="143"/>
      <c r="C24" s="1039"/>
      <c r="D24" s="1040"/>
      <c r="E24" s="208"/>
      <c r="F24" s="473"/>
      <c r="G24" s="232"/>
      <c r="H24" s="195">
        <v>1</v>
      </c>
      <c r="I24" s="455"/>
      <c r="J24" s="232"/>
      <c r="K24" s="416"/>
      <c r="L24" s="1044"/>
      <c r="M24" s="1044"/>
      <c r="N24" s="1044"/>
      <c r="O24" s="1044"/>
      <c r="P24" s="308"/>
      <c r="Q24" s="308"/>
      <c r="R24" s="231"/>
      <c r="S24" s="656"/>
      <c r="T24" s="657"/>
    </row>
    <row r="25" spans="1:20" ht="33.950000000000003" customHeight="1" x14ac:dyDescent="0.25">
      <c r="A25" s="46"/>
      <c r="B25" s="143"/>
      <c r="C25" s="1039"/>
      <c r="D25" s="1040"/>
      <c r="E25" s="208"/>
      <c r="F25" s="473"/>
      <c r="G25" s="232"/>
      <c r="H25" s="195">
        <v>1</v>
      </c>
      <c r="I25" s="455"/>
      <c r="J25" s="232"/>
      <c r="K25" s="416"/>
      <c r="L25" s="1044"/>
      <c r="M25" s="1044"/>
      <c r="N25" s="1044"/>
      <c r="O25" s="1044"/>
      <c r="P25" s="308"/>
      <c r="Q25" s="308"/>
      <c r="R25" s="231"/>
      <c r="S25" s="656"/>
      <c r="T25" s="657"/>
    </row>
    <row r="26" spans="1:20" ht="33.950000000000003" customHeight="1" x14ac:dyDescent="0.25">
      <c r="A26" s="46"/>
      <c r="B26" s="143"/>
      <c r="C26" s="1039"/>
      <c r="D26" s="1040"/>
      <c r="E26" s="208"/>
      <c r="F26" s="473"/>
      <c r="G26" s="232"/>
      <c r="H26" s="195">
        <v>1</v>
      </c>
      <c r="I26" s="455"/>
      <c r="J26" s="232"/>
      <c r="K26" s="416"/>
      <c r="L26" s="1044"/>
      <c r="M26" s="1044"/>
      <c r="N26" s="1044"/>
      <c r="O26" s="1044"/>
      <c r="P26" s="308"/>
      <c r="Q26" s="308"/>
      <c r="R26" s="231"/>
      <c r="S26" s="656"/>
      <c r="T26" s="657"/>
    </row>
    <row r="27" spans="1:20" ht="33.950000000000003" customHeight="1" x14ac:dyDescent="0.25">
      <c r="A27" s="46"/>
      <c r="B27" s="143"/>
      <c r="C27" s="1039"/>
      <c r="D27" s="1040"/>
      <c r="E27" s="208"/>
      <c r="F27" s="473"/>
      <c r="G27" s="232"/>
      <c r="H27" s="195"/>
      <c r="I27" s="455"/>
      <c r="J27" s="232"/>
      <c r="K27" s="416"/>
      <c r="L27" s="1044"/>
      <c r="M27" s="1044"/>
      <c r="N27" s="1044"/>
      <c r="O27" s="1044"/>
      <c r="P27" s="308"/>
      <c r="Q27" s="308"/>
      <c r="R27" s="231"/>
      <c r="S27" s="656"/>
      <c r="T27" s="657"/>
    </row>
    <row r="28" spans="1:20" ht="33.950000000000003" customHeight="1" x14ac:dyDescent="0.25">
      <c r="A28" s="46"/>
      <c r="B28" s="143"/>
      <c r="C28" s="1039"/>
      <c r="D28" s="1040"/>
      <c r="E28" s="208"/>
      <c r="F28" s="473"/>
      <c r="G28" s="232"/>
      <c r="H28" s="195"/>
      <c r="I28" s="455"/>
      <c r="J28" s="232"/>
      <c r="K28" s="416"/>
      <c r="L28" s="1044"/>
      <c r="M28" s="1044"/>
      <c r="N28" s="1044"/>
      <c r="O28" s="1044"/>
      <c r="P28" s="308"/>
      <c r="Q28" s="308"/>
      <c r="R28" s="231"/>
      <c r="S28" s="656"/>
      <c r="T28" s="657"/>
    </row>
    <row r="29" spans="1:20" ht="33.950000000000003" customHeight="1" x14ac:dyDescent="0.25">
      <c r="A29" s="46"/>
      <c r="B29" s="143"/>
      <c r="C29" s="1039"/>
      <c r="D29" s="1040"/>
      <c r="E29" s="208"/>
      <c r="F29" s="473"/>
      <c r="G29" s="232"/>
      <c r="H29" s="195"/>
      <c r="I29" s="455"/>
      <c r="J29" s="232"/>
      <c r="K29" s="416"/>
      <c r="L29" s="1044"/>
      <c r="M29" s="1044"/>
      <c r="N29" s="1044"/>
      <c r="O29" s="1044"/>
      <c r="P29" s="308"/>
      <c r="Q29" s="308"/>
      <c r="R29" s="231"/>
      <c r="S29" s="656"/>
      <c r="T29" s="657"/>
    </row>
    <row r="30" spans="1:20" ht="33.950000000000003" customHeight="1" x14ac:dyDescent="0.25">
      <c r="A30" s="46"/>
      <c r="B30" s="143"/>
      <c r="C30" s="1039"/>
      <c r="D30" s="1040"/>
      <c r="E30" s="208"/>
      <c r="F30" s="473"/>
      <c r="G30" s="232"/>
      <c r="H30" s="195"/>
      <c r="I30" s="455"/>
      <c r="J30" s="232"/>
      <c r="K30" s="416"/>
      <c r="L30" s="1044"/>
      <c r="M30" s="1044"/>
      <c r="N30" s="1044"/>
      <c r="O30" s="1044"/>
      <c r="P30" s="308"/>
      <c r="Q30" s="308"/>
      <c r="R30" s="231"/>
      <c r="S30" s="656"/>
      <c r="T30" s="657"/>
    </row>
    <row r="31" spans="1:20" ht="33.950000000000003" customHeight="1" x14ac:dyDescent="0.25">
      <c r="A31" s="46"/>
      <c r="B31" s="143"/>
      <c r="C31" s="1039"/>
      <c r="D31" s="1040"/>
      <c r="E31" s="208"/>
      <c r="F31" s="473"/>
      <c r="G31" s="232"/>
      <c r="H31" s="195"/>
      <c r="I31" s="455"/>
      <c r="J31" s="232"/>
      <c r="K31" s="416"/>
      <c r="L31" s="1044"/>
      <c r="M31" s="1044"/>
      <c r="N31" s="1044"/>
      <c r="O31" s="1044"/>
      <c r="P31" s="308"/>
      <c r="Q31" s="308"/>
      <c r="R31" s="231"/>
      <c r="S31" s="656"/>
      <c r="T31" s="657"/>
    </row>
    <row r="32" spans="1:20" ht="33.950000000000003" customHeight="1" x14ac:dyDescent="0.25">
      <c r="A32" s="46"/>
      <c r="B32" s="143"/>
      <c r="C32" s="1039"/>
      <c r="D32" s="1040"/>
      <c r="E32" s="208"/>
      <c r="F32" s="473"/>
      <c r="G32" s="232"/>
      <c r="H32" s="195"/>
      <c r="I32" s="455"/>
      <c r="J32" s="232"/>
      <c r="K32" s="416"/>
      <c r="L32" s="1044"/>
      <c r="M32" s="1044"/>
      <c r="N32" s="1044"/>
      <c r="O32" s="1044"/>
      <c r="P32" s="308"/>
      <c r="Q32" s="308"/>
      <c r="R32" s="231"/>
      <c r="S32" s="656"/>
      <c r="T32" s="657"/>
    </row>
    <row r="33" spans="1:20" ht="33.950000000000003" customHeight="1" x14ac:dyDescent="0.25">
      <c r="A33" s="46"/>
      <c r="B33" s="143"/>
      <c r="C33" s="1039"/>
      <c r="D33" s="1040"/>
      <c r="E33" s="208"/>
      <c r="F33" s="473"/>
      <c r="G33" s="232"/>
      <c r="H33" s="195"/>
      <c r="I33" s="455"/>
      <c r="J33" s="232"/>
      <c r="K33" s="416"/>
      <c r="L33" s="1044"/>
      <c r="M33" s="1044"/>
      <c r="N33" s="1044"/>
      <c r="O33" s="1044"/>
      <c r="P33" s="308"/>
      <c r="Q33" s="308"/>
      <c r="R33" s="231"/>
      <c r="S33" s="656"/>
      <c r="T33" s="657"/>
    </row>
    <row r="34" spans="1:20" ht="33.950000000000003" customHeight="1" x14ac:dyDescent="0.25">
      <c r="A34" s="46"/>
      <c r="B34" s="143"/>
      <c r="C34" s="1039"/>
      <c r="D34" s="1040"/>
      <c r="E34" s="208"/>
      <c r="F34" s="473"/>
      <c r="G34" s="232"/>
      <c r="H34" s="195"/>
      <c r="I34" s="455"/>
      <c r="J34" s="232"/>
      <c r="K34" s="416"/>
      <c r="L34" s="1044"/>
      <c r="M34" s="1044"/>
      <c r="N34" s="1044"/>
      <c r="O34" s="1044"/>
      <c r="P34" s="308"/>
      <c r="Q34" s="308"/>
      <c r="R34" s="231"/>
      <c r="S34" s="656"/>
      <c r="T34" s="657"/>
    </row>
    <row r="35" spans="1:20" ht="33.950000000000003" customHeight="1" x14ac:dyDescent="0.25">
      <c r="A35" s="46"/>
      <c r="B35" s="143"/>
      <c r="C35" s="1039"/>
      <c r="D35" s="1040"/>
      <c r="E35" s="208"/>
      <c r="F35" s="473"/>
      <c r="G35" s="232"/>
      <c r="H35" s="195"/>
      <c r="I35" s="455"/>
      <c r="J35" s="232"/>
      <c r="K35" s="416"/>
      <c r="L35" s="1044"/>
      <c r="M35" s="1044"/>
      <c r="N35" s="1044"/>
      <c r="O35" s="1044"/>
      <c r="P35" s="308"/>
      <c r="Q35" s="308"/>
      <c r="R35" s="231"/>
      <c r="S35" s="656"/>
      <c r="T35" s="657"/>
    </row>
    <row r="36" spans="1:20" ht="33.950000000000003" customHeight="1" x14ac:dyDescent="0.25">
      <c r="A36" s="46"/>
      <c r="B36" s="143"/>
      <c r="C36" s="1039"/>
      <c r="D36" s="1040"/>
      <c r="E36" s="208"/>
      <c r="F36" s="473"/>
      <c r="G36" s="232"/>
      <c r="H36" s="195"/>
      <c r="I36" s="455"/>
      <c r="J36" s="232"/>
      <c r="K36" s="416"/>
      <c r="L36" s="1044"/>
      <c r="M36" s="1044"/>
      <c r="N36" s="1044"/>
      <c r="O36" s="1044"/>
      <c r="P36" s="308"/>
      <c r="Q36" s="308"/>
      <c r="R36" s="231"/>
      <c r="S36" s="656"/>
      <c r="T36" s="657"/>
    </row>
    <row r="37" spans="1:20" ht="33.950000000000003" customHeight="1" x14ac:dyDescent="0.25">
      <c r="A37" s="46"/>
      <c r="B37" s="143"/>
      <c r="C37" s="1039"/>
      <c r="D37" s="1040"/>
      <c r="E37" s="208"/>
      <c r="F37" s="473"/>
      <c r="G37" s="232"/>
      <c r="H37" s="195"/>
      <c r="I37" s="455"/>
      <c r="J37" s="232"/>
      <c r="K37" s="416"/>
      <c r="L37" s="1044"/>
      <c r="M37" s="1044"/>
      <c r="N37" s="1044"/>
      <c r="O37" s="1044"/>
      <c r="P37" s="308"/>
      <c r="Q37" s="308"/>
      <c r="R37" s="231"/>
      <c r="S37" s="656"/>
      <c r="T37" s="657"/>
    </row>
    <row r="38" spans="1:20" ht="33.950000000000003" customHeight="1" x14ac:dyDescent="0.25">
      <c r="A38" s="46"/>
      <c r="B38" s="143"/>
      <c r="C38" s="1039"/>
      <c r="D38" s="1040"/>
      <c r="E38" s="208"/>
      <c r="F38" s="473"/>
      <c r="G38" s="232"/>
      <c r="H38" s="195"/>
      <c r="I38" s="455"/>
      <c r="J38" s="232"/>
      <c r="K38" s="416"/>
      <c r="L38" s="1044"/>
      <c r="M38" s="1044"/>
      <c r="N38" s="1044"/>
      <c r="O38" s="1044"/>
      <c r="P38" s="308"/>
      <c r="Q38" s="308"/>
      <c r="R38" s="231"/>
      <c r="S38" s="656"/>
      <c r="T38" s="657"/>
    </row>
    <row r="39" spans="1:20" ht="33.950000000000003" customHeight="1" x14ac:dyDescent="0.25">
      <c r="A39" s="46"/>
      <c r="B39" s="143"/>
      <c r="C39" s="1039"/>
      <c r="D39" s="1040"/>
      <c r="E39" s="208"/>
      <c r="F39" s="473"/>
      <c r="G39" s="232"/>
      <c r="H39" s="195"/>
      <c r="I39" s="455"/>
      <c r="J39" s="232"/>
      <c r="K39" s="416"/>
      <c r="L39" s="1044"/>
      <c r="M39" s="1044"/>
      <c r="N39" s="1044"/>
      <c r="O39" s="1044"/>
      <c r="P39" s="308"/>
      <c r="Q39" s="308"/>
      <c r="R39" s="231"/>
      <c r="S39" s="656"/>
      <c r="T39" s="657"/>
    </row>
    <row r="40" spans="1:20" ht="33.950000000000003" customHeight="1" x14ac:dyDescent="0.25">
      <c r="A40" s="46"/>
      <c r="B40" s="143"/>
      <c r="C40" s="1039"/>
      <c r="D40" s="1040"/>
      <c r="E40" s="208"/>
      <c r="F40" s="473"/>
      <c r="G40" s="232"/>
      <c r="H40" s="195"/>
      <c r="I40" s="455"/>
      <c r="J40" s="232"/>
      <c r="K40" s="416"/>
      <c r="L40" s="1044"/>
      <c r="M40" s="1044"/>
      <c r="N40" s="1044"/>
      <c r="O40" s="1044"/>
      <c r="P40" s="308"/>
      <c r="Q40" s="308"/>
      <c r="R40" s="231"/>
      <c r="S40" s="656"/>
      <c r="T40" s="657"/>
    </row>
    <row r="41" spans="1:20" ht="33.950000000000003" customHeight="1" x14ac:dyDescent="0.25">
      <c r="A41" s="46"/>
      <c r="B41" s="143"/>
      <c r="C41" s="1039"/>
      <c r="D41" s="1040"/>
      <c r="E41" s="208"/>
      <c r="F41" s="473"/>
      <c r="G41" s="232"/>
      <c r="H41" s="195"/>
      <c r="I41" s="455"/>
      <c r="J41" s="232"/>
      <c r="K41" s="416"/>
      <c r="L41" s="1044"/>
      <c r="M41" s="1044"/>
      <c r="N41" s="1044"/>
      <c r="O41" s="1044"/>
      <c r="P41" s="308"/>
      <c r="Q41" s="308"/>
      <c r="R41" s="231"/>
      <c r="S41" s="656"/>
      <c r="T41" s="657"/>
    </row>
    <row r="42" spans="1:20" ht="33.950000000000003" customHeight="1" x14ac:dyDescent="0.25">
      <c r="A42" s="46"/>
      <c r="B42" s="143"/>
      <c r="C42" s="1039"/>
      <c r="D42" s="1040"/>
      <c r="E42" s="208"/>
      <c r="F42" s="473"/>
      <c r="G42" s="232"/>
      <c r="H42" s="195"/>
      <c r="I42" s="455"/>
      <c r="J42" s="232"/>
      <c r="K42" s="416"/>
      <c r="L42" s="1044"/>
      <c r="M42" s="1044"/>
      <c r="N42" s="1044"/>
      <c r="O42" s="1044"/>
      <c r="P42" s="308"/>
      <c r="Q42" s="308"/>
      <c r="R42" s="231"/>
      <c r="S42" s="656"/>
      <c r="T42" s="657"/>
    </row>
    <row r="43" spans="1:20" ht="33.950000000000003" customHeight="1" x14ac:dyDescent="0.25">
      <c r="A43" s="46"/>
      <c r="B43" s="143"/>
      <c r="C43" s="1039"/>
      <c r="D43" s="1040"/>
      <c r="E43" s="208"/>
      <c r="F43" s="473"/>
      <c r="G43" s="232"/>
      <c r="H43" s="195"/>
      <c r="I43" s="455"/>
      <c r="J43" s="232"/>
      <c r="K43" s="416"/>
      <c r="L43" s="1044"/>
      <c r="M43" s="1044"/>
      <c r="N43" s="1044"/>
      <c r="O43" s="1044"/>
      <c r="P43" s="308"/>
      <c r="Q43" s="308"/>
      <c r="R43" s="231"/>
      <c r="S43" s="656"/>
      <c r="T43" s="657"/>
    </row>
    <row r="44" spans="1:20" ht="33.950000000000003" customHeight="1" x14ac:dyDescent="0.25">
      <c r="A44" s="46"/>
      <c r="B44" s="143"/>
      <c r="C44" s="1039"/>
      <c r="D44" s="1040"/>
      <c r="E44" s="208"/>
      <c r="F44" s="473"/>
      <c r="G44" s="232"/>
      <c r="H44" s="195"/>
      <c r="I44" s="455"/>
      <c r="J44" s="232"/>
      <c r="K44" s="416"/>
      <c r="L44" s="1044"/>
      <c r="M44" s="1044"/>
      <c r="N44" s="1044"/>
      <c r="O44" s="1044"/>
      <c r="P44" s="308"/>
      <c r="Q44" s="308"/>
      <c r="R44" s="231"/>
      <c r="S44" s="656"/>
      <c r="T44" s="657"/>
    </row>
    <row r="45" spans="1:20" ht="33.950000000000003" customHeight="1" x14ac:dyDescent="0.25">
      <c r="A45" s="46"/>
      <c r="B45" s="143"/>
      <c r="C45" s="1039"/>
      <c r="D45" s="1040"/>
      <c r="E45" s="208"/>
      <c r="F45" s="473"/>
      <c r="G45" s="232"/>
      <c r="H45" s="195"/>
      <c r="I45" s="455"/>
      <c r="J45" s="232"/>
      <c r="K45" s="416"/>
      <c r="L45" s="1044"/>
      <c r="M45" s="1044"/>
      <c r="N45" s="1044"/>
      <c r="O45" s="1044"/>
      <c r="P45" s="308"/>
      <c r="Q45" s="308"/>
      <c r="R45" s="231"/>
      <c r="S45" s="656"/>
      <c r="T45" s="657"/>
    </row>
    <row r="46" spans="1:20" ht="33.950000000000003" customHeight="1" x14ac:dyDescent="0.25">
      <c r="A46" s="46"/>
      <c r="B46" s="143"/>
      <c r="C46" s="1039"/>
      <c r="D46" s="1040"/>
      <c r="E46" s="208"/>
      <c r="F46" s="473"/>
      <c r="G46" s="232"/>
      <c r="H46" s="195"/>
      <c r="I46" s="455"/>
      <c r="J46" s="232"/>
      <c r="K46" s="416"/>
      <c r="L46" s="1044"/>
      <c r="M46" s="1044"/>
      <c r="N46" s="1044"/>
      <c r="O46" s="1044"/>
      <c r="P46" s="308"/>
      <c r="Q46" s="308"/>
      <c r="R46" s="231"/>
      <c r="S46" s="656"/>
      <c r="T46" s="657"/>
    </row>
    <row r="47" spans="1:20" ht="33.950000000000003" customHeight="1" x14ac:dyDescent="0.25">
      <c r="A47" s="46"/>
      <c r="B47" s="143"/>
      <c r="C47" s="1039"/>
      <c r="D47" s="1040"/>
      <c r="E47" s="208"/>
      <c r="F47" s="473"/>
      <c r="G47" s="232"/>
      <c r="H47" s="195"/>
      <c r="I47" s="455"/>
      <c r="J47" s="232"/>
      <c r="K47" s="416"/>
      <c r="L47" s="1044"/>
      <c r="M47" s="1044"/>
      <c r="N47" s="1044"/>
      <c r="O47" s="1044"/>
      <c r="P47" s="308"/>
      <c r="Q47" s="308"/>
      <c r="R47" s="231"/>
      <c r="S47" s="656"/>
      <c r="T47" s="657"/>
    </row>
    <row r="48" spans="1:20" ht="33.950000000000003" customHeight="1" x14ac:dyDescent="0.25">
      <c r="A48" s="46"/>
      <c r="B48" s="143"/>
      <c r="C48" s="1039"/>
      <c r="D48" s="1040"/>
      <c r="E48" s="208"/>
      <c r="F48" s="473"/>
      <c r="G48" s="232"/>
      <c r="H48" s="195"/>
      <c r="I48" s="455"/>
      <c r="J48" s="232"/>
      <c r="K48" s="416"/>
      <c r="L48" s="1044"/>
      <c r="M48" s="1044"/>
      <c r="N48" s="1044"/>
      <c r="O48" s="1044"/>
      <c r="P48" s="308"/>
      <c r="Q48" s="308"/>
      <c r="R48" s="231"/>
      <c r="S48" s="656"/>
      <c r="T48" s="657"/>
    </row>
    <row r="49" spans="1:20" ht="33.950000000000003" customHeight="1" x14ac:dyDescent="0.25">
      <c r="A49" s="46"/>
      <c r="B49" s="143"/>
      <c r="C49" s="1039"/>
      <c r="D49" s="1040"/>
      <c r="E49" s="208"/>
      <c r="F49" s="473"/>
      <c r="G49" s="232"/>
      <c r="H49" s="195"/>
      <c r="I49" s="455"/>
      <c r="J49" s="232"/>
      <c r="K49" s="416"/>
      <c r="L49" s="1044"/>
      <c r="M49" s="1044"/>
      <c r="N49" s="1044"/>
      <c r="O49" s="1044"/>
      <c r="P49" s="308"/>
      <c r="Q49" s="308"/>
      <c r="R49" s="231"/>
      <c r="S49" s="656"/>
      <c r="T49" s="657"/>
    </row>
    <row r="50" spans="1:20" ht="33.950000000000003" customHeight="1" x14ac:dyDescent="0.25">
      <c r="A50" s="46"/>
      <c r="B50" s="143"/>
      <c r="C50" s="1039"/>
      <c r="D50" s="1040"/>
      <c r="E50" s="208"/>
      <c r="F50" s="473"/>
      <c r="G50" s="232"/>
      <c r="H50" s="195"/>
      <c r="I50" s="455"/>
      <c r="J50" s="232"/>
      <c r="K50" s="416"/>
      <c r="L50" s="1044"/>
      <c r="M50" s="1044"/>
      <c r="N50" s="1044"/>
      <c r="O50" s="1044"/>
      <c r="P50" s="308"/>
      <c r="Q50" s="308"/>
      <c r="R50" s="231"/>
      <c r="S50" s="656"/>
      <c r="T50" s="657"/>
    </row>
    <row r="51" spans="1:20" ht="33.950000000000003" customHeight="1" x14ac:dyDescent="0.25">
      <c r="A51" s="46"/>
      <c r="B51" s="143"/>
      <c r="C51" s="1039"/>
      <c r="D51" s="1040"/>
      <c r="E51" s="208"/>
      <c r="F51" s="473"/>
      <c r="G51" s="232"/>
      <c r="H51" s="195"/>
      <c r="I51" s="455"/>
      <c r="J51" s="232"/>
      <c r="K51" s="416"/>
      <c r="L51" s="1044"/>
      <c r="M51" s="1044"/>
      <c r="N51" s="1044"/>
      <c r="O51" s="1044"/>
      <c r="P51" s="308"/>
      <c r="Q51" s="308"/>
      <c r="R51" s="231"/>
      <c r="S51" s="656"/>
      <c r="T51" s="657"/>
    </row>
    <row r="52" spans="1:20" ht="33.950000000000003" customHeight="1" x14ac:dyDescent="0.25">
      <c r="A52" s="46"/>
      <c r="B52" s="143"/>
      <c r="C52" s="1039"/>
      <c r="D52" s="1040"/>
      <c r="E52" s="208"/>
      <c r="F52" s="473"/>
      <c r="G52" s="232"/>
      <c r="H52" s="195"/>
      <c r="I52" s="455"/>
      <c r="J52" s="232"/>
      <c r="K52" s="416"/>
      <c r="L52" s="1044"/>
      <c r="M52" s="1044"/>
      <c r="N52" s="1044"/>
      <c r="O52" s="1044"/>
      <c r="P52" s="308"/>
      <c r="Q52" s="308"/>
      <c r="R52" s="231"/>
      <c r="S52" s="656"/>
      <c r="T52" s="657"/>
    </row>
    <row r="53" spans="1:20" ht="33.950000000000003" customHeight="1" x14ac:dyDescent="0.25">
      <c r="A53" s="46"/>
      <c r="B53" s="143"/>
      <c r="C53" s="1039"/>
      <c r="D53" s="1040"/>
      <c r="E53" s="208"/>
      <c r="F53" s="473"/>
      <c r="G53" s="232"/>
      <c r="H53" s="195"/>
      <c r="I53" s="455"/>
      <c r="J53" s="232"/>
      <c r="K53" s="416"/>
      <c r="L53" s="1044"/>
      <c r="M53" s="1044"/>
      <c r="N53" s="1044"/>
      <c r="O53" s="1044"/>
      <c r="P53" s="308"/>
      <c r="Q53" s="308"/>
      <c r="R53" s="231"/>
      <c r="S53" s="656"/>
      <c r="T53" s="657"/>
    </row>
    <row r="54" spans="1:20" ht="33.950000000000003" customHeight="1" x14ac:dyDescent="0.25">
      <c r="A54" s="46"/>
      <c r="B54" s="143"/>
      <c r="C54" s="1039"/>
      <c r="D54" s="1040"/>
      <c r="E54" s="208"/>
      <c r="F54" s="473"/>
      <c r="G54" s="232"/>
      <c r="H54" s="195"/>
      <c r="I54" s="455"/>
      <c r="J54" s="232"/>
      <c r="K54" s="416"/>
      <c r="L54" s="1044"/>
      <c r="M54" s="1044"/>
      <c r="N54" s="1044"/>
      <c r="O54" s="1044"/>
      <c r="P54" s="308"/>
      <c r="Q54" s="308"/>
      <c r="R54" s="231"/>
      <c r="S54" s="656"/>
      <c r="T54" s="657"/>
    </row>
    <row r="55" spans="1:20" ht="33.950000000000003" customHeight="1" x14ac:dyDescent="0.25">
      <c r="A55" s="46"/>
      <c r="B55" s="143"/>
      <c r="C55" s="1039"/>
      <c r="D55" s="1040"/>
      <c r="E55" s="208"/>
      <c r="F55" s="473"/>
      <c r="G55" s="232"/>
      <c r="H55" s="195"/>
      <c r="I55" s="455"/>
      <c r="J55" s="232"/>
      <c r="K55" s="416"/>
      <c r="L55" s="1044"/>
      <c r="M55" s="1044"/>
      <c r="N55" s="1044"/>
      <c r="O55" s="1044"/>
      <c r="P55" s="308"/>
      <c r="Q55" s="308"/>
      <c r="R55" s="231"/>
      <c r="S55" s="656"/>
      <c r="T55" s="657"/>
    </row>
    <row r="56" spans="1:20" ht="33.950000000000003" customHeight="1" x14ac:dyDescent="0.25">
      <c r="A56" s="46"/>
      <c r="B56" s="143"/>
      <c r="C56" s="1039"/>
      <c r="D56" s="1040"/>
      <c r="E56" s="208"/>
      <c r="F56" s="473"/>
      <c r="G56" s="232"/>
      <c r="H56" s="195"/>
      <c r="I56" s="455"/>
      <c r="J56" s="232"/>
      <c r="K56" s="416"/>
      <c r="L56" s="1044"/>
      <c r="M56" s="1044"/>
      <c r="N56" s="1044"/>
      <c r="O56" s="1044"/>
      <c r="P56" s="308"/>
      <c r="Q56" s="308"/>
      <c r="R56" s="231"/>
      <c r="S56" s="656"/>
      <c r="T56" s="657"/>
    </row>
    <row r="57" spans="1:20" ht="33.950000000000003" customHeight="1" x14ac:dyDescent="0.25">
      <c r="A57" s="46"/>
      <c r="B57" s="143"/>
      <c r="C57" s="1039"/>
      <c r="D57" s="1040"/>
      <c r="E57" s="208"/>
      <c r="F57" s="473"/>
      <c r="G57" s="232"/>
      <c r="H57" s="195"/>
      <c r="I57" s="455"/>
      <c r="J57" s="232"/>
      <c r="K57" s="416"/>
      <c r="L57" s="1044"/>
      <c r="M57" s="1044"/>
      <c r="N57" s="1044"/>
      <c r="O57" s="1044"/>
      <c r="P57" s="308"/>
      <c r="Q57" s="308"/>
      <c r="R57" s="231"/>
      <c r="S57" s="656"/>
      <c r="T57" s="657"/>
    </row>
    <row r="58" spans="1:20" ht="33.950000000000003" customHeight="1" x14ac:dyDescent="0.25">
      <c r="A58" s="46"/>
      <c r="B58" s="143"/>
      <c r="C58" s="1039"/>
      <c r="D58" s="1040"/>
      <c r="E58" s="208"/>
      <c r="F58" s="473"/>
      <c r="G58" s="232"/>
      <c r="H58" s="195"/>
      <c r="I58" s="455"/>
      <c r="J58" s="232"/>
      <c r="K58" s="416"/>
      <c r="L58" s="1044"/>
      <c r="M58" s="1044"/>
      <c r="N58" s="1044"/>
      <c r="O58" s="1044"/>
      <c r="P58" s="308"/>
      <c r="Q58" s="308"/>
      <c r="R58" s="231"/>
      <c r="S58" s="656"/>
      <c r="T58" s="657"/>
    </row>
    <row r="59" spans="1:20" ht="33.950000000000003" customHeight="1" x14ac:dyDescent="0.25">
      <c r="A59" s="46"/>
      <c r="B59" s="143"/>
      <c r="C59" s="1039"/>
      <c r="D59" s="1040"/>
      <c r="E59" s="208"/>
      <c r="F59" s="473"/>
      <c r="G59" s="232"/>
      <c r="H59" s="195"/>
      <c r="I59" s="455"/>
      <c r="J59" s="232"/>
      <c r="K59" s="416"/>
      <c r="L59" s="1044"/>
      <c r="M59" s="1044"/>
      <c r="N59" s="1044"/>
      <c r="O59" s="1044"/>
      <c r="P59" s="308"/>
      <c r="Q59" s="308"/>
      <c r="R59" s="231"/>
      <c r="S59" s="656"/>
      <c r="T59" s="657"/>
    </row>
    <row r="60" spans="1:20" ht="33.950000000000003" customHeight="1" x14ac:dyDescent="0.25">
      <c r="A60" s="46"/>
      <c r="B60" s="143"/>
      <c r="C60" s="1039"/>
      <c r="D60" s="1040"/>
      <c r="E60" s="208"/>
      <c r="F60" s="473"/>
      <c r="G60" s="232"/>
      <c r="H60" s="195"/>
      <c r="I60" s="455"/>
      <c r="J60" s="232"/>
      <c r="K60" s="416"/>
      <c r="L60" s="1044"/>
      <c r="M60" s="1044"/>
      <c r="N60" s="1044"/>
      <c r="O60" s="1044"/>
      <c r="P60" s="308"/>
      <c r="Q60" s="308"/>
      <c r="R60" s="231"/>
      <c r="S60" s="656"/>
      <c r="T60" s="657"/>
    </row>
    <row r="61" spans="1:20" ht="33.950000000000003" customHeight="1" x14ac:dyDescent="0.25">
      <c r="A61" s="46"/>
      <c r="B61" s="143"/>
      <c r="C61" s="1039"/>
      <c r="D61" s="1040"/>
      <c r="E61" s="208"/>
      <c r="F61" s="473"/>
      <c r="G61" s="232"/>
      <c r="H61" s="195"/>
      <c r="I61" s="455"/>
      <c r="J61" s="232"/>
      <c r="K61" s="416"/>
      <c r="L61" s="1044"/>
      <c r="M61" s="1044"/>
      <c r="N61" s="1044"/>
      <c r="O61" s="1044"/>
      <c r="P61" s="308"/>
      <c r="Q61" s="308"/>
      <c r="R61" s="231"/>
      <c r="S61" s="656"/>
      <c r="T61" s="657"/>
    </row>
    <row r="62" spans="1:20" ht="33.950000000000003" customHeight="1" x14ac:dyDescent="0.25">
      <c r="A62" s="46"/>
      <c r="B62" s="143"/>
      <c r="C62" s="1039"/>
      <c r="D62" s="1040"/>
      <c r="E62" s="208"/>
      <c r="F62" s="473"/>
      <c r="G62" s="232"/>
      <c r="H62" s="195"/>
      <c r="I62" s="455"/>
      <c r="J62" s="232"/>
      <c r="K62" s="416"/>
      <c r="L62" s="1044"/>
      <c r="M62" s="1044"/>
      <c r="N62" s="1044"/>
      <c r="O62" s="1044"/>
      <c r="P62" s="308"/>
      <c r="Q62" s="308"/>
      <c r="R62" s="231"/>
      <c r="S62" s="656"/>
      <c r="T62" s="657"/>
    </row>
    <row r="63" spans="1:20" ht="33.950000000000003" customHeight="1" x14ac:dyDescent="0.25">
      <c r="A63" s="46"/>
      <c r="B63" s="143"/>
      <c r="C63" s="1039"/>
      <c r="D63" s="1040"/>
      <c r="E63" s="208"/>
      <c r="F63" s="473"/>
      <c r="G63" s="232"/>
      <c r="H63" s="195"/>
      <c r="I63" s="455"/>
      <c r="J63" s="232"/>
      <c r="K63" s="416"/>
      <c r="L63" s="1044"/>
      <c r="M63" s="1044"/>
      <c r="N63" s="1044"/>
      <c r="O63" s="1044"/>
      <c r="P63" s="308"/>
      <c r="Q63" s="308"/>
      <c r="R63" s="231"/>
      <c r="S63" s="656"/>
      <c r="T63" s="657"/>
    </row>
    <row r="64" spans="1:20" ht="33.950000000000003" customHeight="1" x14ac:dyDescent="0.25">
      <c r="A64" s="46"/>
      <c r="B64" s="143"/>
      <c r="C64" s="1039"/>
      <c r="D64" s="1040"/>
      <c r="E64" s="208"/>
      <c r="F64" s="473"/>
      <c r="G64" s="232"/>
      <c r="H64" s="195"/>
      <c r="I64" s="455"/>
      <c r="J64" s="232"/>
      <c r="K64" s="416"/>
      <c r="L64" s="1044"/>
      <c r="M64" s="1044"/>
      <c r="N64" s="1044"/>
      <c r="O64" s="1044"/>
      <c r="P64" s="308"/>
      <c r="Q64" s="308"/>
      <c r="R64" s="231"/>
      <c r="S64" s="656"/>
      <c r="T64" s="657"/>
    </row>
    <row r="65" spans="1:20" ht="33.950000000000003" customHeight="1" x14ac:dyDescent="0.25">
      <c r="A65" s="46"/>
      <c r="B65" s="143"/>
      <c r="C65" s="1039"/>
      <c r="D65" s="1040"/>
      <c r="E65" s="208"/>
      <c r="F65" s="473"/>
      <c r="G65" s="232"/>
      <c r="H65" s="195"/>
      <c r="I65" s="455"/>
      <c r="J65" s="232"/>
      <c r="K65" s="416"/>
      <c r="L65" s="1044"/>
      <c r="M65" s="1044"/>
      <c r="N65" s="1044"/>
      <c r="O65" s="1044"/>
      <c r="P65" s="308"/>
      <c r="Q65" s="308"/>
      <c r="R65" s="231"/>
      <c r="S65" s="656"/>
      <c r="T65" s="657"/>
    </row>
    <row r="66" spans="1:20" ht="33.950000000000003" customHeight="1" x14ac:dyDescent="0.25">
      <c r="A66" s="46"/>
      <c r="B66" s="143"/>
      <c r="C66" s="1039"/>
      <c r="D66" s="1040"/>
      <c r="E66" s="208"/>
      <c r="F66" s="473"/>
      <c r="G66" s="232"/>
      <c r="H66" s="195"/>
      <c r="I66" s="455"/>
      <c r="J66" s="232"/>
      <c r="K66" s="416"/>
      <c r="L66" s="1044"/>
      <c r="M66" s="1044"/>
      <c r="N66" s="1044"/>
      <c r="O66" s="1044"/>
      <c r="P66" s="308"/>
      <c r="Q66" s="308"/>
      <c r="R66" s="231"/>
      <c r="S66" s="656"/>
      <c r="T66" s="657"/>
    </row>
    <row r="67" spans="1:20" ht="33.950000000000003" customHeight="1" x14ac:dyDescent="0.25">
      <c r="A67" s="46"/>
      <c r="B67" s="143"/>
      <c r="C67" s="1039"/>
      <c r="D67" s="1040"/>
      <c r="E67" s="208"/>
      <c r="F67" s="473"/>
      <c r="G67" s="232"/>
      <c r="H67" s="195"/>
      <c r="I67" s="455"/>
      <c r="J67" s="232"/>
      <c r="K67" s="416"/>
      <c r="L67" s="1044"/>
      <c r="M67" s="1044"/>
      <c r="N67" s="1044"/>
      <c r="O67" s="1044"/>
      <c r="P67" s="308"/>
      <c r="Q67" s="308"/>
      <c r="R67" s="231"/>
      <c r="S67" s="656"/>
      <c r="T67" s="657"/>
    </row>
    <row r="68" spans="1:20" ht="33.950000000000003" customHeight="1" x14ac:dyDescent="0.25">
      <c r="A68" s="46"/>
      <c r="B68" s="143"/>
      <c r="C68" s="1039"/>
      <c r="D68" s="1040"/>
      <c r="E68" s="208"/>
      <c r="F68" s="473"/>
      <c r="G68" s="232"/>
      <c r="H68" s="195"/>
      <c r="I68" s="455"/>
      <c r="J68" s="232"/>
      <c r="K68" s="416"/>
      <c r="L68" s="1044"/>
      <c r="M68" s="1044"/>
      <c r="N68" s="1044"/>
      <c r="O68" s="1044"/>
      <c r="P68" s="308"/>
      <c r="Q68" s="308"/>
      <c r="R68" s="231"/>
      <c r="S68" s="656"/>
      <c r="T68" s="657"/>
    </row>
    <row r="69" spans="1:20" ht="33.950000000000003" customHeight="1" x14ac:dyDescent="0.25">
      <c r="A69" s="46"/>
      <c r="B69" s="143"/>
      <c r="C69" s="1039"/>
      <c r="D69" s="1040"/>
      <c r="E69" s="208"/>
      <c r="F69" s="473"/>
      <c r="G69" s="232"/>
      <c r="H69" s="195"/>
      <c r="I69" s="455"/>
      <c r="J69" s="232"/>
      <c r="K69" s="416"/>
      <c r="L69" s="1044"/>
      <c r="M69" s="1044"/>
      <c r="N69" s="1044"/>
      <c r="O69" s="1044"/>
      <c r="P69" s="308"/>
      <c r="Q69" s="308"/>
      <c r="R69" s="231"/>
      <c r="S69" s="656"/>
      <c r="T69" s="657"/>
    </row>
    <row r="70" spans="1:20" ht="33.950000000000003" customHeight="1" x14ac:dyDescent="0.25">
      <c r="A70" s="46"/>
      <c r="B70" s="143"/>
      <c r="C70" s="1039"/>
      <c r="D70" s="1040"/>
      <c r="E70" s="208"/>
      <c r="F70" s="473"/>
      <c r="G70" s="232"/>
      <c r="H70" s="195"/>
      <c r="I70" s="455"/>
      <c r="J70" s="232"/>
      <c r="K70" s="416"/>
      <c r="L70" s="1044"/>
      <c r="M70" s="1044"/>
      <c r="N70" s="1044"/>
      <c r="O70" s="1044"/>
      <c r="P70" s="308"/>
      <c r="Q70" s="308"/>
      <c r="R70" s="231"/>
      <c r="S70" s="656"/>
      <c r="T70" s="657"/>
    </row>
    <row r="71" spans="1:20" ht="33.950000000000003" customHeight="1" x14ac:dyDescent="0.25">
      <c r="A71" s="46"/>
      <c r="B71" s="143"/>
      <c r="C71" s="1039"/>
      <c r="D71" s="1040"/>
      <c r="E71" s="208"/>
      <c r="F71" s="473"/>
      <c r="G71" s="232"/>
      <c r="H71" s="195"/>
      <c r="I71" s="455"/>
      <c r="J71" s="232"/>
      <c r="K71" s="416"/>
      <c r="L71" s="1044"/>
      <c r="M71" s="1044"/>
      <c r="N71" s="1044"/>
      <c r="O71" s="1044"/>
      <c r="P71" s="308"/>
      <c r="Q71" s="308"/>
      <c r="R71" s="231"/>
      <c r="S71" s="656"/>
      <c r="T71" s="657"/>
    </row>
    <row r="72" spans="1:20" ht="33.950000000000003" customHeight="1" x14ac:dyDescent="0.25">
      <c r="A72" s="46"/>
      <c r="B72" s="143"/>
      <c r="C72" s="1039"/>
      <c r="D72" s="1040"/>
      <c r="E72" s="208"/>
      <c r="F72" s="473"/>
      <c r="G72" s="232"/>
      <c r="H72" s="195"/>
      <c r="I72" s="455"/>
      <c r="J72" s="232"/>
      <c r="K72" s="416"/>
      <c r="L72" s="1044"/>
      <c r="M72" s="1044"/>
      <c r="N72" s="1044"/>
      <c r="O72" s="1044"/>
      <c r="P72" s="308"/>
      <c r="Q72" s="308"/>
      <c r="R72" s="231"/>
      <c r="S72" s="656"/>
      <c r="T72" s="657"/>
    </row>
    <row r="73" spans="1:20" ht="33.950000000000003" customHeight="1" x14ac:dyDescent="0.25">
      <c r="A73" s="46"/>
      <c r="B73" s="143"/>
      <c r="C73" s="1039"/>
      <c r="D73" s="1040"/>
      <c r="E73" s="208"/>
      <c r="F73" s="473"/>
      <c r="G73" s="232"/>
      <c r="H73" s="195"/>
      <c r="I73" s="455"/>
      <c r="J73" s="232"/>
      <c r="K73" s="416"/>
      <c r="L73" s="1044"/>
      <c r="M73" s="1044"/>
      <c r="N73" s="1044"/>
      <c r="O73" s="1044"/>
      <c r="P73" s="308"/>
      <c r="Q73" s="308"/>
      <c r="R73" s="231"/>
      <c r="S73" s="656"/>
      <c r="T73" s="657"/>
    </row>
    <row r="74" spans="1:20" ht="33.950000000000003" customHeight="1" x14ac:dyDescent="0.25">
      <c r="A74" s="46"/>
      <c r="B74" s="143"/>
      <c r="C74" s="1039"/>
      <c r="D74" s="1040"/>
      <c r="E74" s="208"/>
      <c r="F74" s="473"/>
      <c r="G74" s="232"/>
      <c r="H74" s="195"/>
      <c r="I74" s="455"/>
      <c r="J74" s="232"/>
      <c r="K74" s="416"/>
      <c r="L74" s="1044"/>
      <c r="M74" s="1044"/>
      <c r="N74" s="1044"/>
      <c r="O74" s="1044"/>
      <c r="P74" s="308"/>
      <c r="Q74" s="308"/>
      <c r="R74" s="231"/>
      <c r="S74" s="656"/>
      <c r="T74" s="657"/>
    </row>
    <row r="75" spans="1:20" ht="33.950000000000003" customHeight="1" x14ac:dyDescent="0.25">
      <c r="A75" s="46"/>
      <c r="B75" s="143"/>
      <c r="C75" s="1039"/>
      <c r="D75" s="1040"/>
      <c r="E75" s="208"/>
      <c r="F75" s="473"/>
      <c r="G75" s="232"/>
      <c r="H75" s="195"/>
      <c r="I75" s="455"/>
      <c r="J75" s="232"/>
      <c r="K75" s="416"/>
      <c r="L75" s="1044"/>
      <c r="M75" s="1044"/>
      <c r="N75" s="1044"/>
      <c r="O75" s="1044"/>
      <c r="P75" s="308"/>
      <c r="Q75" s="308"/>
      <c r="R75" s="231"/>
      <c r="S75" s="656"/>
      <c r="T75" s="657"/>
    </row>
    <row r="76" spans="1:20" ht="33.950000000000003" customHeight="1" x14ac:dyDescent="0.25">
      <c r="A76" s="46"/>
      <c r="B76" s="143"/>
      <c r="C76" s="1039"/>
      <c r="D76" s="1040"/>
      <c r="E76" s="208"/>
      <c r="F76" s="473"/>
      <c r="G76" s="232"/>
      <c r="H76" s="195"/>
      <c r="I76" s="455"/>
      <c r="J76" s="232"/>
      <c r="K76" s="416"/>
      <c r="L76" s="1044"/>
      <c r="M76" s="1044"/>
      <c r="N76" s="1044"/>
      <c r="O76" s="1044"/>
      <c r="P76" s="308"/>
      <c r="Q76" s="308"/>
      <c r="R76" s="231"/>
      <c r="S76" s="656"/>
      <c r="T76" s="657"/>
    </row>
    <row r="77" spans="1:20" ht="33.950000000000003" customHeight="1" x14ac:dyDescent="0.25">
      <c r="A77" s="46"/>
      <c r="B77" s="143"/>
      <c r="C77" s="1039"/>
      <c r="D77" s="1040"/>
      <c r="E77" s="208"/>
      <c r="F77" s="473"/>
      <c r="G77" s="232"/>
      <c r="H77" s="195"/>
      <c r="I77" s="455"/>
      <c r="J77" s="232"/>
      <c r="K77" s="416"/>
      <c r="L77" s="1044"/>
      <c r="M77" s="1044"/>
      <c r="N77" s="1044"/>
      <c r="O77" s="1044"/>
      <c r="P77" s="308"/>
      <c r="Q77" s="308"/>
      <c r="R77" s="231"/>
      <c r="S77" s="656"/>
      <c r="T77" s="657"/>
    </row>
    <row r="78" spans="1:20" ht="33.950000000000003" customHeight="1" x14ac:dyDescent="0.25">
      <c r="A78" s="46"/>
      <c r="B78" s="143"/>
      <c r="C78" s="1039"/>
      <c r="D78" s="1040"/>
      <c r="E78" s="208"/>
      <c r="F78" s="473"/>
      <c r="G78" s="232"/>
      <c r="H78" s="195"/>
      <c r="I78" s="455"/>
      <c r="J78" s="232"/>
      <c r="K78" s="416"/>
      <c r="L78" s="1044"/>
      <c r="M78" s="1044"/>
      <c r="N78" s="1044"/>
      <c r="O78" s="1044"/>
      <c r="P78" s="308"/>
      <c r="Q78" s="308"/>
      <c r="R78" s="231"/>
      <c r="S78" s="656"/>
      <c r="T78" s="657"/>
    </row>
    <row r="79" spans="1:20" ht="33.950000000000003" customHeight="1" x14ac:dyDescent="0.25">
      <c r="A79" s="46"/>
      <c r="B79" s="143"/>
      <c r="C79" s="1039"/>
      <c r="D79" s="1040"/>
      <c r="E79" s="208"/>
      <c r="F79" s="473"/>
      <c r="G79" s="232"/>
      <c r="H79" s="195"/>
      <c r="I79" s="455"/>
      <c r="J79" s="232"/>
      <c r="K79" s="416"/>
      <c r="L79" s="1044"/>
      <c r="M79" s="1044"/>
      <c r="N79" s="1044"/>
      <c r="O79" s="1044"/>
      <c r="P79" s="308"/>
      <c r="Q79" s="308"/>
      <c r="R79" s="231"/>
      <c r="S79" s="656"/>
      <c r="T79" s="657"/>
    </row>
    <row r="80" spans="1:20" ht="33.950000000000003" customHeight="1" x14ac:dyDescent="0.25">
      <c r="A80" s="46"/>
      <c r="B80" s="143"/>
      <c r="C80" s="1039"/>
      <c r="D80" s="1040"/>
      <c r="E80" s="208"/>
      <c r="F80" s="473"/>
      <c r="G80" s="232"/>
      <c r="H80" s="195"/>
      <c r="I80" s="455"/>
      <c r="J80" s="232"/>
      <c r="K80" s="416"/>
      <c r="L80" s="1044"/>
      <c r="M80" s="1044"/>
      <c r="N80" s="1044"/>
      <c r="O80" s="1044"/>
      <c r="P80" s="308"/>
      <c r="Q80" s="308"/>
      <c r="R80" s="231"/>
      <c r="S80" s="656"/>
      <c r="T80" s="657"/>
    </row>
    <row r="81" spans="1:20" ht="33.950000000000003" customHeight="1" x14ac:dyDescent="0.25">
      <c r="A81" s="46"/>
      <c r="B81" s="143"/>
      <c r="C81" s="1039"/>
      <c r="D81" s="1040"/>
      <c r="E81" s="208"/>
      <c r="F81" s="473"/>
      <c r="G81" s="232"/>
      <c r="H81" s="195"/>
      <c r="I81" s="455"/>
      <c r="J81" s="232"/>
      <c r="K81" s="416"/>
      <c r="L81" s="1044"/>
      <c r="M81" s="1044"/>
      <c r="N81" s="1044"/>
      <c r="O81" s="1044"/>
      <c r="P81" s="308"/>
      <c r="Q81" s="308"/>
      <c r="R81" s="231"/>
      <c r="S81" s="656"/>
      <c r="T81" s="657"/>
    </row>
    <row r="82" spans="1:20" ht="33.950000000000003" customHeight="1" x14ac:dyDescent="0.25">
      <c r="A82" s="46"/>
      <c r="B82" s="143"/>
      <c r="C82" s="1039"/>
      <c r="D82" s="1040"/>
      <c r="E82" s="208"/>
      <c r="F82" s="473"/>
      <c r="G82" s="232"/>
      <c r="H82" s="195"/>
      <c r="I82" s="455"/>
      <c r="J82" s="232"/>
      <c r="K82" s="416"/>
      <c r="L82" s="1044"/>
      <c r="M82" s="1044"/>
      <c r="N82" s="1044"/>
      <c r="O82" s="1044"/>
      <c r="P82" s="308"/>
      <c r="Q82" s="308"/>
      <c r="R82" s="231"/>
      <c r="S82" s="656"/>
      <c r="T82" s="657"/>
    </row>
    <row r="83" spans="1:20" ht="33.950000000000003" customHeight="1" x14ac:dyDescent="0.25">
      <c r="A83" s="46"/>
      <c r="B83" s="143"/>
      <c r="C83" s="1039"/>
      <c r="D83" s="1040"/>
      <c r="E83" s="208"/>
      <c r="F83" s="473"/>
      <c r="G83" s="232"/>
      <c r="H83" s="195"/>
      <c r="I83" s="455"/>
      <c r="J83" s="232"/>
      <c r="K83" s="416"/>
      <c r="L83" s="1044"/>
      <c r="M83" s="1044"/>
      <c r="N83" s="1044"/>
      <c r="O83" s="1044"/>
      <c r="P83" s="308"/>
      <c r="Q83" s="308"/>
      <c r="R83" s="231"/>
      <c r="S83" s="656"/>
      <c r="T83" s="657"/>
    </row>
    <row r="84" spans="1:20" ht="33.950000000000003" customHeight="1" x14ac:dyDescent="0.25">
      <c r="A84" s="46"/>
      <c r="B84" s="143"/>
      <c r="C84" s="1039"/>
      <c r="D84" s="1040"/>
      <c r="E84" s="208"/>
      <c r="F84" s="473"/>
      <c r="G84" s="232"/>
      <c r="H84" s="195"/>
      <c r="I84" s="455"/>
      <c r="J84" s="232"/>
      <c r="K84" s="416"/>
      <c r="L84" s="1044"/>
      <c r="M84" s="1044"/>
      <c r="N84" s="1044"/>
      <c r="O84" s="1044"/>
      <c r="P84" s="308"/>
      <c r="Q84" s="308"/>
      <c r="R84" s="231"/>
      <c r="S84" s="656"/>
      <c r="T84" s="657"/>
    </row>
    <row r="85" spans="1:20" ht="33.950000000000003" customHeight="1" x14ac:dyDescent="0.25">
      <c r="A85" s="46"/>
      <c r="B85" s="143"/>
      <c r="C85" s="1039"/>
      <c r="D85" s="1040"/>
      <c r="E85" s="208"/>
      <c r="F85" s="473"/>
      <c r="G85" s="232"/>
      <c r="H85" s="195"/>
      <c r="I85" s="455"/>
      <c r="J85" s="232"/>
      <c r="K85" s="416"/>
      <c r="L85" s="1044"/>
      <c r="M85" s="1044"/>
      <c r="N85" s="1044"/>
      <c r="O85" s="1044"/>
      <c r="P85" s="308"/>
      <c r="Q85" s="308"/>
      <c r="R85" s="231"/>
      <c r="S85" s="656"/>
      <c r="T85" s="657"/>
    </row>
    <row r="86" spans="1:20" ht="33.950000000000003" customHeight="1" x14ac:dyDescent="0.25">
      <c r="A86" s="46"/>
      <c r="B86" s="143"/>
      <c r="C86" s="1039"/>
      <c r="D86" s="1040"/>
      <c r="E86" s="208"/>
      <c r="F86" s="473"/>
      <c r="G86" s="232"/>
      <c r="H86" s="195"/>
      <c r="I86" s="455"/>
      <c r="J86" s="232"/>
      <c r="K86" s="416"/>
      <c r="L86" s="1044"/>
      <c r="M86" s="1044"/>
      <c r="N86" s="1044"/>
      <c r="O86" s="1044"/>
      <c r="P86" s="308"/>
      <c r="Q86" s="308"/>
      <c r="R86" s="231"/>
      <c r="S86" s="656"/>
      <c r="T86" s="657"/>
    </row>
    <row r="87" spans="1:20" ht="33.950000000000003" customHeight="1" x14ac:dyDescent="0.25">
      <c r="A87" s="46"/>
      <c r="B87" s="143"/>
      <c r="C87" s="1039"/>
      <c r="D87" s="1040"/>
      <c r="E87" s="208"/>
      <c r="F87" s="473"/>
      <c r="G87" s="232"/>
      <c r="H87" s="195"/>
      <c r="I87" s="455"/>
      <c r="J87" s="232"/>
      <c r="K87" s="416"/>
      <c r="L87" s="1044"/>
      <c r="M87" s="1044"/>
      <c r="N87" s="1044"/>
      <c r="O87" s="1044"/>
      <c r="P87" s="308"/>
      <c r="Q87" s="308"/>
      <c r="R87" s="231"/>
      <c r="S87" s="656"/>
      <c r="T87" s="657"/>
    </row>
    <row r="88" spans="1:20" ht="33.950000000000003" customHeight="1" x14ac:dyDescent="0.25">
      <c r="A88" s="46"/>
      <c r="B88" s="143"/>
      <c r="C88" s="1039"/>
      <c r="D88" s="1040"/>
      <c r="E88" s="208"/>
      <c r="F88" s="473"/>
      <c r="G88" s="232"/>
      <c r="H88" s="195"/>
      <c r="I88" s="455"/>
      <c r="J88" s="232"/>
      <c r="K88" s="416"/>
      <c r="L88" s="1044"/>
      <c r="M88" s="1044"/>
      <c r="N88" s="1044"/>
      <c r="O88" s="1044"/>
      <c r="P88" s="308"/>
      <c r="Q88" s="308"/>
      <c r="R88" s="231"/>
      <c r="S88" s="656"/>
      <c r="T88" s="657"/>
    </row>
    <row r="89" spans="1:20" ht="33.950000000000003" customHeight="1" x14ac:dyDescent="0.25">
      <c r="A89" s="46"/>
      <c r="B89" s="143"/>
      <c r="C89" s="1039"/>
      <c r="D89" s="1040"/>
      <c r="E89" s="208"/>
      <c r="F89" s="473"/>
      <c r="G89" s="232"/>
      <c r="H89" s="195"/>
      <c r="I89" s="455"/>
      <c r="J89" s="232"/>
      <c r="K89" s="416"/>
      <c r="L89" s="1044"/>
      <c r="M89" s="1044"/>
      <c r="N89" s="1044"/>
      <c r="O89" s="1044"/>
      <c r="P89" s="308"/>
      <c r="Q89" s="308"/>
      <c r="R89" s="231"/>
      <c r="S89" s="656"/>
      <c r="T89" s="657"/>
    </row>
    <row r="90" spans="1:20" ht="33.950000000000003" customHeight="1" x14ac:dyDescent="0.25">
      <c r="A90" s="46"/>
      <c r="B90" s="143"/>
      <c r="C90" s="1039"/>
      <c r="D90" s="1040"/>
      <c r="E90" s="208"/>
      <c r="F90" s="473"/>
      <c r="G90" s="232"/>
      <c r="H90" s="195"/>
      <c r="I90" s="455"/>
      <c r="J90" s="232"/>
      <c r="K90" s="416"/>
      <c r="L90" s="1044"/>
      <c r="M90" s="1044"/>
      <c r="N90" s="1044"/>
      <c r="O90" s="1044"/>
      <c r="P90" s="308"/>
      <c r="Q90" s="308"/>
      <c r="R90" s="231"/>
      <c r="S90" s="656"/>
      <c r="T90" s="657"/>
    </row>
    <row r="91" spans="1:20" ht="33.950000000000003" customHeight="1" x14ac:dyDescent="0.25">
      <c r="A91" s="46"/>
      <c r="B91" s="143"/>
      <c r="C91" s="1039"/>
      <c r="D91" s="1040"/>
      <c r="E91" s="208"/>
      <c r="F91" s="473"/>
      <c r="G91" s="232"/>
      <c r="H91" s="195"/>
      <c r="I91" s="455"/>
      <c r="J91" s="232"/>
      <c r="K91" s="416"/>
      <c r="L91" s="1044"/>
      <c r="M91" s="1044"/>
      <c r="N91" s="1044"/>
      <c r="O91" s="1044"/>
      <c r="P91" s="308"/>
      <c r="Q91" s="308"/>
      <c r="R91" s="231"/>
      <c r="S91" s="656"/>
      <c r="T91" s="657"/>
    </row>
    <row r="92" spans="1:20" ht="33.950000000000003" customHeight="1" x14ac:dyDescent="0.25">
      <c r="A92" s="46"/>
      <c r="B92" s="143"/>
      <c r="C92" s="1039"/>
      <c r="D92" s="1040"/>
      <c r="E92" s="208"/>
      <c r="F92" s="473"/>
      <c r="G92" s="232"/>
      <c r="H92" s="195"/>
      <c r="I92" s="455"/>
      <c r="J92" s="232"/>
      <c r="K92" s="416"/>
      <c r="L92" s="1044"/>
      <c r="M92" s="1044"/>
      <c r="N92" s="1044"/>
      <c r="O92" s="1044"/>
      <c r="P92" s="308"/>
      <c r="Q92" s="308"/>
      <c r="R92" s="231"/>
      <c r="S92" s="656"/>
      <c r="T92" s="657"/>
    </row>
    <row r="93" spans="1:20" ht="33.950000000000003" customHeight="1" x14ac:dyDescent="0.25">
      <c r="A93" s="46"/>
      <c r="B93" s="143"/>
      <c r="C93" s="1039"/>
      <c r="D93" s="1040"/>
      <c r="E93" s="208"/>
      <c r="F93" s="473"/>
      <c r="G93" s="232"/>
      <c r="H93" s="195"/>
      <c r="I93" s="455"/>
      <c r="J93" s="232"/>
      <c r="K93" s="416"/>
      <c r="L93" s="1044"/>
      <c r="M93" s="1044"/>
      <c r="N93" s="1044"/>
      <c r="O93" s="1044"/>
      <c r="P93" s="308"/>
      <c r="Q93" s="308"/>
      <c r="R93" s="231"/>
      <c r="S93" s="656"/>
      <c r="T93" s="657"/>
    </row>
    <row r="94" spans="1:20" ht="33.950000000000003" customHeight="1" x14ac:dyDescent="0.25">
      <c r="A94" s="46"/>
      <c r="B94" s="143"/>
      <c r="C94" s="1039"/>
      <c r="D94" s="1040"/>
      <c r="E94" s="208"/>
      <c r="F94" s="473"/>
      <c r="G94" s="232"/>
      <c r="H94" s="195"/>
      <c r="I94" s="455"/>
      <c r="J94" s="232"/>
      <c r="K94" s="416"/>
      <c r="L94" s="1044"/>
      <c r="M94" s="1044"/>
      <c r="N94" s="1044"/>
      <c r="O94" s="1044"/>
      <c r="P94" s="308"/>
      <c r="Q94" s="308"/>
      <c r="R94" s="231"/>
      <c r="S94" s="656"/>
      <c r="T94" s="657"/>
    </row>
    <row r="95" spans="1:20" ht="33.950000000000003" customHeight="1" x14ac:dyDescent="0.25">
      <c r="A95" s="46"/>
      <c r="B95" s="143"/>
      <c r="C95" s="1039"/>
      <c r="D95" s="1040"/>
      <c r="E95" s="208"/>
      <c r="F95" s="473"/>
      <c r="G95" s="232"/>
      <c r="H95" s="195"/>
      <c r="I95" s="455"/>
      <c r="J95" s="232"/>
      <c r="K95" s="416"/>
      <c r="L95" s="1044"/>
      <c r="M95" s="1044"/>
      <c r="N95" s="1044"/>
      <c r="O95" s="1044"/>
      <c r="P95" s="308"/>
      <c r="Q95" s="308"/>
      <c r="R95" s="231"/>
      <c r="S95" s="656"/>
      <c r="T95" s="657"/>
    </row>
    <row r="96" spans="1:20" ht="33.950000000000003" customHeight="1" x14ac:dyDescent="0.25">
      <c r="A96" s="46"/>
      <c r="B96" s="143"/>
      <c r="C96" s="1039"/>
      <c r="D96" s="1040"/>
      <c r="E96" s="208"/>
      <c r="F96" s="473"/>
      <c r="G96" s="232"/>
      <c r="H96" s="195"/>
      <c r="I96" s="455"/>
      <c r="J96" s="232"/>
      <c r="K96" s="416"/>
      <c r="L96" s="1044"/>
      <c r="M96" s="1044"/>
      <c r="N96" s="1044"/>
      <c r="O96" s="1044"/>
      <c r="P96" s="308"/>
      <c r="Q96" s="308"/>
      <c r="R96" s="231"/>
      <c r="S96" s="656"/>
      <c r="T96" s="657"/>
    </row>
    <row r="97" spans="1:20" ht="33.950000000000003" customHeight="1" x14ac:dyDescent="0.25">
      <c r="A97" s="46"/>
      <c r="B97" s="143"/>
      <c r="C97" s="1039"/>
      <c r="D97" s="1040"/>
      <c r="E97" s="208"/>
      <c r="F97" s="473"/>
      <c r="G97" s="232"/>
      <c r="H97" s="195"/>
      <c r="I97" s="455"/>
      <c r="J97" s="232"/>
      <c r="K97" s="416"/>
      <c r="L97" s="1044"/>
      <c r="M97" s="1044"/>
      <c r="N97" s="1044"/>
      <c r="O97" s="1044"/>
      <c r="P97" s="308"/>
      <c r="Q97" s="308"/>
      <c r="R97" s="231"/>
      <c r="S97" s="656"/>
      <c r="T97" s="657"/>
    </row>
    <row r="98" spans="1:20" ht="33.950000000000003" customHeight="1" x14ac:dyDescent="0.25">
      <c r="A98" s="46"/>
      <c r="B98" s="143"/>
      <c r="C98" s="1039"/>
      <c r="D98" s="1040"/>
      <c r="E98" s="208"/>
      <c r="F98" s="473"/>
      <c r="G98" s="232"/>
      <c r="H98" s="195"/>
      <c r="I98" s="455"/>
      <c r="J98" s="232"/>
      <c r="K98" s="416"/>
      <c r="L98" s="1044"/>
      <c r="M98" s="1044"/>
      <c r="N98" s="1044"/>
      <c r="O98" s="1044"/>
      <c r="P98" s="308"/>
      <c r="Q98" s="308"/>
      <c r="R98" s="231"/>
      <c r="S98" s="656"/>
      <c r="T98" s="657"/>
    </row>
    <row r="99" spans="1:20" ht="33.950000000000003" customHeight="1" x14ac:dyDescent="0.25">
      <c r="A99" s="46"/>
      <c r="B99" s="143"/>
      <c r="C99" s="1039"/>
      <c r="D99" s="1040"/>
      <c r="E99" s="208"/>
      <c r="F99" s="473"/>
      <c r="G99" s="232"/>
      <c r="H99" s="195"/>
      <c r="I99" s="455"/>
      <c r="J99" s="232"/>
      <c r="K99" s="416"/>
      <c r="L99" s="1044"/>
      <c r="M99" s="1044"/>
      <c r="N99" s="1044"/>
      <c r="O99" s="1044"/>
      <c r="P99" s="308"/>
      <c r="Q99" s="308"/>
      <c r="R99" s="231"/>
      <c r="S99" s="656"/>
      <c r="T99" s="657"/>
    </row>
    <row r="100" spans="1:20" ht="33.950000000000003" customHeight="1" x14ac:dyDescent="0.25">
      <c r="A100" s="46"/>
      <c r="B100" s="143"/>
      <c r="C100" s="1039"/>
      <c r="D100" s="1040"/>
      <c r="E100" s="208"/>
      <c r="F100" s="473"/>
      <c r="G100" s="232"/>
      <c r="H100" s="195"/>
      <c r="I100" s="455"/>
      <c r="J100" s="232"/>
      <c r="K100" s="416"/>
      <c r="L100" s="1044"/>
      <c r="M100" s="1044"/>
      <c r="N100" s="1044"/>
      <c r="O100" s="1044"/>
      <c r="P100" s="308"/>
      <c r="Q100" s="308"/>
      <c r="R100" s="231"/>
      <c r="S100" s="656"/>
      <c r="T100" s="657"/>
    </row>
    <row r="101" spans="1:20" ht="33.950000000000003" customHeight="1" x14ac:dyDescent="0.25">
      <c r="A101" s="46"/>
      <c r="B101" s="143"/>
      <c r="C101" s="1039"/>
      <c r="D101" s="1040"/>
      <c r="E101" s="208"/>
      <c r="F101" s="473"/>
      <c r="G101" s="232"/>
      <c r="H101" s="195"/>
      <c r="I101" s="455"/>
      <c r="J101" s="232"/>
      <c r="K101" s="416"/>
      <c r="L101" s="1044"/>
      <c r="M101" s="1044"/>
      <c r="N101" s="1044"/>
      <c r="O101" s="1044"/>
      <c r="P101" s="308"/>
      <c r="Q101" s="308"/>
      <c r="R101" s="231"/>
      <c r="S101" s="656"/>
      <c r="T101" s="657"/>
    </row>
    <row r="102" spans="1:20" ht="33.950000000000003" customHeight="1" x14ac:dyDescent="0.25">
      <c r="A102" s="46"/>
      <c r="B102" s="143"/>
      <c r="C102" s="1039"/>
      <c r="D102" s="1040"/>
      <c r="E102" s="208"/>
      <c r="F102" s="473"/>
      <c r="G102" s="232"/>
      <c r="H102" s="195"/>
      <c r="I102" s="455"/>
      <c r="J102" s="232"/>
      <c r="K102" s="416"/>
      <c r="L102" s="1044"/>
      <c r="M102" s="1044"/>
      <c r="N102" s="1044"/>
      <c r="O102" s="1044"/>
      <c r="P102" s="308"/>
      <c r="Q102" s="308"/>
      <c r="R102" s="231"/>
      <c r="S102" s="656"/>
      <c r="T102" s="657"/>
    </row>
    <row r="103" spans="1:20" ht="33.950000000000003" customHeight="1" x14ac:dyDescent="0.25">
      <c r="A103" s="46"/>
      <c r="B103" s="143"/>
      <c r="C103" s="1039"/>
      <c r="D103" s="1040"/>
      <c r="E103" s="208"/>
      <c r="F103" s="473"/>
      <c r="G103" s="232"/>
      <c r="H103" s="195"/>
      <c r="I103" s="455"/>
      <c r="J103" s="232"/>
      <c r="K103" s="416"/>
      <c r="L103" s="1044"/>
      <c r="M103" s="1044"/>
      <c r="N103" s="1044"/>
      <c r="O103" s="1044"/>
      <c r="P103" s="308"/>
      <c r="Q103" s="308"/>
      <c r="R103" s="231"/>
      <c r="S103" s="656"/>
      <c r="T103" s="657"/>
    </row>
    <row r="104" spans="1:20" ht="33.950000000000003" customHeight="1" x14ac:dyDescent="0.25">
      <c r="A104" s="46"/>
      <c r="B104" s="143"/>
      <c r="C104" s="1039"/>
      <c r="D104" s="1040"/>
      <c r="E104" s="208"/>
      <c r="F104" s="473"/>
      <c r="G104" s="232"/>
      <c r="H104" s="195"/>
      <c r="I104" s="455"/>
      <c r="J104" s="232"/>
      <c r="K104" s="416"/>
      <c r="L104" s="1044"/>
      <c r="M104" s="1044"/>
      <c r="N104" s="1044"/>
      <c r="O104" s="1044"/>
      <c r="P104" s="308"/>
      <c r="Q104" s="308"/>
      <c r="R104" s="231"/>
      <c r="S104" s="656"/>
      <c r="T104" s="657"/>
    </row>
    <row r="105" spans="1:20" ht="33.950000000000003" customHeight="1" x14ac:dyDescent="0.25">
      <c r="A105" s="46"/>
      <c r="B105" s="143"/>
      <c r="C105" s="1039"/>
      <c r="D105" s="1040"/>
      <c r="E105" s="208"/>
      <c r="F105" s="473"/>
      <c r="G105" s="232"/>
      <c r="H105" s="195"/>
      <c r="I105" s="455"/>
      <c r="J105" s="232"/>
      <c r="K105" s="416"/>
      <c r="L105" s="1044"/>
      <c r="M105" s="1044"/>
      <c r="N105" s="1044"/>
      <c r="O105" s="1044"/>
      <c r="P105" s="308"/>
      <c r="Q105" s="308"/>
      <c r="R105" s="231"/>
      <c r="S105" s="656"/>
      <c r="T105" s="657"/>
    </row>
    <row r="106" spans="1:20" ht="33.950000000000003" customHeight="1" x14ac:dyDescent="0.25">
      <c r="A106" s="46"/>
      <c r="B106" s="143"/>
      <c r="C106" s="1039"/>
      <c r="D106" s="1040"/>
      <c r="E106" s="208"/>
      <c r="F106" s="473"/>
      <c r="G106" s="232"/>
      <c r="H106" s="195"/>
      <c r="I106" s="455"/>
      <c r="J106" s="232"/>
      <c r="K106" s="416"/>
      <c r="L106" s="1044"/>
      <c r="M106" s="1044"/>
      <c r="N106" s="1044"/>
      <c r="O106" s="1044"/>
      <c r="P106" s="308"/>
      <c r="Q106" s="308"/>
      <c r="R106" s="231"/>
      <c r="S106" s="656"/>
      <c r="T106" s="657"/>
    </row>
    <row r="107" spans="1:20" ht="33.950000000000003" customHeight="1" x14ac:dyDescent="0.25">
      <c r="A107" s="46"/>
      <c r="B107" s="143"/>
      <c r="C107" s="1039"/>
      <c r="D107" s="1040"/>
      <c r="E107" s="208"/>
      <c r="F107" s="473"/>
      <c r="G107" s="232"/>
      <c r="H107" s="195"/>
      <c r="I107" s="455"/>
      <c r="J107" s="232"/>
      <c r="K107" s="416"/>
      <c r="L107" s="1044"/>
      <c r="M107" s="1044"/>
      <c r="N107" s="1044"/>
      <c r="O107" s="1044"/>
      <c r="P107" s="308"/>
      <c r="Q107" s="308"/>
      <c r="R107" s="231"/>
      <c r="S107" s="656"/>
      <c r="T107" s="657"/>
    </row>
    <row r="108" spans="1:20" ht="33.950000000000003" customHeight="1" x14ac:dyDescent="0.25">
      <c r="A108" s="46"/>
      <c r="B108" s="143"/>
      <c r="C108" s="1039"/>
      <c r="D108" s="1040"/>
      <c r="E108" s="208"/>
      <c r="F108" s="473"/>
      <c r="G108" s="232"/>
      <c r="H108" s="195"/>
      <c r="I108" s="455"/>
      <c r="J108" s="232"/>
      <c r="K108" s="416"/>
      <c r="L108" s="1044"/>
      <c r="M108" s="1044"/>
      <c r="N108" s="1044"/>
      <c r="O108" s="1044"/>
      <c r="P108" s="308"/>
      <c r="Q108" s="308"/>
      <c r="R108" s="231"/>
      <c r="S108" s="656"/>
      <c r="T108" s="657"/>
    </row>
    <row r="109" spans="1:20" ht="33.950000000000003" customHeight="1" x14ac:dyDescent="0.25">
      <c r="A109" s="46"/>
      <c r="B109" s="143"/>
      <c r="C109" s="1039"/>
      <c r="D109" s="1040"/>
      <c r="E109" s="208"/>
      <c r="F109" s="473"/>
      <c r="G109" s="232"/>
      <c r="H109" s="195"/>
      <c r="I109" s="455"/>
      <c r="J109" s="232"/>
      <c r="K109" s="416"/>
      <c r="L109" s="1044"/>
      <c r="M109" s="1044"/>
      <c r="N109" s="1044"/>
      <c r="O109" s="1044"/>
      <c r="P109" s="308"/>
      <c r="Q109" s="308"/>
      <c r="R109" s="231"/>
      <c r="S109" s="656"/>
      <c r="T109" s="657"/>
    </row>
    <row r="110" spans="1:20" ht="33.950000000000003" customHeight="1" x14ac:dyDescent="0.25">
      <c r="A110" s="46"/>
      <c r="B110" s="143"/>
      <c r="C110" s="1039"/>
      <c r="D110" s="1040"/>
      <c r="E110" s="208"/>
      <c r="F110" s="473"/>
      <c r="G110" s="232"/>
      <c r="H110" s="195"/>
      <c r="I110" s="455"/>
      <c r="J110" s="232"/>
      <c r="K110" s="416"/>
      <c r="L110" s="1044"/>
      <c r="M110" s="1044"/>
      <c r="N110" s="1044"/>
      <c r="O110" s="1044"/>
      <c r="P110" s="308"/>
      <c r="Q110" s="308"/>
      <c r="R110" s="231"/>
      <c r="S110" s="656"/>
      <c r="T110" s="657"/>
    </row>
    <row r="111" spans="1:20" ht="33.950000000000003" customHeight="1" x14ac:dyDescent="0.25">
      <c r="A111" s="46"/>
      <c r="B111" s="143"/>
      <c r="C111" s="1039"/>
      <c r="D111" s="1040"/>
      <c r="E111" s="208"/>
      <c r="F111" s="473"/>
      <c r="G111" s="232"/>
      <c r="H111" s="195"/>
      <c r="I111" s="455"/>
      <c r="J111" s="232"/>
      <c r="K111" s="416"/>
      <c r="L111" s="1044"/>
      <c r="M111" s="1044"/>
      <c r="N111" s="1044"/>
      <c r="O111" s="1044"/>
      <c r="P111" s="308"/>
      <c r="Q111" s="308"/>
      <c r="R111" s="231"/>
      <c r="S111" s="656"/>
      <c r="T111" s="657"/>
    </row>
    <row r="112" spans="1:20" ht="33.950000000000003" customHeight="1" x14ac:dyDescent="0.25">
      <c r="A112" s="46"/>
      <c r="B112" s="143"/>
      <c r="C112" s="1039"/>
      <c r="D112" s="1040"/>
      <c r="E112" s="208"/>
      <c r="F112" s="473"/>
      <c r="G112" s="232"/>
      <c r="H112" s="195"/>
      <c r="I112" s="455"/>
      <c r="J112" s="232"/>
      <c r="K112" s="416"/>
      <c r="L112" s="1044"/>
      <c r="M112" s="1044"/>
      <c r="N112" s="1044"/>
      <c r="O112" s="1044"/>
      <c r="P112" s="308"/>
      <c r="Q112" s="308"/>
      <c r="R112" s="231"/>
      <c r="S112" s="656"/>
      <c r="T112" s="657"/>
    </row>
    <row r="113" spans="1:20" ht="33.950000000000003" customHeight="1" x14ac:dyDescent="0.25">
      <c r="A113" s="46"/>
      <c r="B113" s="143"/>
      <c r="C113" s="1039"/>
      <c r="D113" s="1040"/>
      <c r="E113" s="208"/>
      <c r="F113" s="473"/>
      <c r="G113" s="232"/>
      <c r="H113" s="195"/>
      <c r="I113" s="455"/>
      <c r="J113" s="232"/>
      <c r="K113" s="416"/>
      <c r="L113" s="1044"/>
      <c r="M113" s="1044"/>
      <c r="N113" s="1044"/>
      <c r="O113" s="1044"/>
      <c r="P113" s="308"/>
      <c r="Q113" s="308"/>
      <c r="R113" s="231"/>
      <c r="S113" s="656"/>
      <c r="T113" s="657"/>
    </row>
    <row r="114" spans="1:20" ht="33.950000000000003" customHeight="1" x14ac:dyDescent="0.25">
      <c r="A114" s="46"/>
      <c r="B114" s="143"/>
      <c r="C114" s="1039"/>
      <c r="D114" s="1040"/>
      <c r="E114" s="208"/>
      <c r="F114" s="473"/>
      <c r="G114" s="232"/>
      <c r="H114" s="195"/>
      <c r="I114" s="455"/>
      <c r="J114" s="232"/>
      <c r="K114" s="416"/>
      <c r="L114" s="1044"/>
      <c r="M114" s="1044"/>
      <c r="N114" s="1044"/>
      <c r="O114" s="1044"/>
      <c r="P114" s="308"/>
      <c r="Q114" s="308"/>
      <c r="R114" s="231"/>
      <c r="S114" s="656"/>
      <c r="T114" s="657"/>
    </row>
    <row r="115" spans="1:20" ht="33.950000000000003" customHeight="1" x14ac:dyDescent="0.25">
      <c r="A115" s="46"/>
      <c r="B115" s="143"/>
      <c r="C115" s="1039"/>
      <c r="D115" s="1040"/>
      <c r="E115" s="208"/>
      <c r="F115" s="473"/>
      <c r="G115" s="232"/>
      <c r="H115" s="195"/>
      <c r="I115" s="455"/>
      <c r="J115" s="232"/>
      <c r="K115" s="416"/>
      <c r="L115" s="1044"/>
      <c r="M115" s="1044"/>
      <c r="N115" s="1044"/>
      <c r="O115" s="1044"/>
      <c r="P115" s="308"/>
      <c r="Q115" s="308"/>
      <c r="R115" s="231"/>
      <c r="S115" s="656"/>
      <c r="T115" s="657"/>
    </row>
    <row r="116" spans="1:20" ht="33.950000000000003" customHeight="1" x14ac:dyDescent="0.25">
      <c r="A116" s="46"/>
      <c r="B116" s="143"/>
      <c r="C116" s="1039"/>
      <c r="D116" s="1040"/>
      <c r="E116" s="208"/>
      <c r="F116" s="473"/>
      <c r="G116" s="232"/>
      <c r="H116" s="195"/>
      <c r="I116" s="455"/>
      <c r="J116" s="232"/>
      <c r="K116" s="416"/>
      <c r="L116" s="1044"/>
      <c r="M116" s="1044"/>
      <c r="N116" s="1044"/>
      <c r="O116" s="1044"/>
      <c r="P116" s="308"/>
      <c r="Q116" s="308"/>
      <c r="R116" s="231"/>
      <c r="S116" s="656"/>
      <c r="T116" s="657"/>
    </row>
    <row r="117" spans="1:20" ht="33.950000000000003" customHeight="1" x14ac:dyDescent="0.25">
      <c r="A117" s="46"/>
      <c r="B117" s="143"/>
      <c r="C117" s="1039"/>
      <c r="D117" s="1040"/>
      <c r="E117" s="208"/>
      <c r="F117" s="473"/>
      <c r="G117" s="232"/>
      <c r="H117" s="195"/>
      <c r="I117" s="455"/>
      <c r="J117" s="232"/>
      <c r="K117" s="416"/>
      <c r="L117" s="1044"/>
      <c r="M117" s="1044"/>
      <c r="N117" s="1044"/>
      <c r="O117" s="1044"/>
      <c r="P117" s="308"/>
      <c r="Q117" s="308"/>
      <c r="R117" s="231"/>
      <c r="S117" s="656"/>
      <c r="T117" s="657"/>
    </row>
    <row r="118" spans="1:20" ht="33.950000000000003" customHeight="1" x14ac:dyDescent="0.25">
      <c r="A118" s="46"/>
      <c r="B118" s="143"/>
      <c r="C118" s="1039"/>
      <c r="D118" s="1040"/>
      <c r="E118" s="208"/>
      <c r="F118" s="473"/>
      <c r="G118" s="232"/>
      <c r="H118" s="195"/>
      <c r="I118" s="455"/>
      <c r="J118" s="232"/>
      <c r="K118" s="416"/>
      <c r="L118" s="1044"/>
      <c r="M118" s="1044"/>
      <c r="N118" s="1044"/>
      <c r="O118" s="1044"/>
      <c r="P118" s="308"/>
      <c r="Q118" s="308"/>
      <c r="R118" s="231"/>
      <c r="S118" s="656"/>
      <c r="T118" s="657"/>
    </row>
    <row r="119" spans="1:20" ht="33.950000000000003" customHeight="1" x14ac:dyDescent="0.25">
      <c r="A119" s="46"/>
      <c r="B119" s="143"/>
      <c r="C119" s="1039"/>
      <c r="D119" s="1040"/>
      <c r="E119" s="208"/>
      <c r="F119" s="473"/>
      <c r="G119" s="232"/>
      <c r="H119" s="195"/>
      <c r="I119" s="455"/>
      <c r="J119" s="232"/>
      <c r="K119" s="416"/>
      <c r="L119" s="1044"/>
      <c r="M119" s="1044"/>
      <c r="N119" s="1044"/>
      <c r="O119" s="1044"/>
      <c r="P119" s="308"/>
      <c r="Q119" s="308"/>
      <c r="R119" s="231"/>
      <c r="S119" s="656"/>
      <c r="T119" s="657"/>
    </row>
    <row r="120" spans="1:20" ht="33.950000000000003" customHeight="1" x14ac:dyDescent="0.25">
      <c r="A120" s="46"/>
      <c r="B120" s="143"/>
      <c r="C120" s="1039"/>
      <c r="D120" s="1040"/>
      <c r="E120" s="208"/>
      <c r="F120" s="473"/>
      <c r="G120" s="232"/>
      <c r="H120" s="195"/>
      <c r="I120" s="455"/>
      <c r="J120" s="232"/>
      <c r="K120" s="416"/>
      <c r="L120" s="1044"/>
      <c r="M120" s="1044"/>
      <c r="N120" s="1044"/>
      <c r="O120" s="1044"/>
      <c r="P120" s="308"/>
      <c r="Q120" s="308"/>
      <c r="R120" s="231"/>
      <c r="S120" s="656"/>
      <c r="T120" s="657"/>
    </row>
    <row r="121" spans="1:20" ht="33.950000000000003" customHeight="1" x14ac:dyDescent="0.25">
      <c r="A121" s="46"/>
      <c r="B121" s="143"/>
      <c r="C121" s="1039"/>
      <c r="D121" s="1040"/>
      <c r="E121" s="208"/>
      <c r="F121" s="473"/>
      <c r="G121" s="232"/>
      <c r="H121" s="195"/>
      <c r="I121" s="455"/>
      <c r="J121" s="232"/>
      <c r="K121" s="416"/>
      <c r="L121" s="1044"/>
      <c r="M121" s="1044"/>
      <c r="N121" s="1044"/>
      <c r="O121" s="1044"/>
      <c r="P121" s="308"/>
      <c r="Q121" s="308"/>
      <c r="R121" s="231"/>
      <c r="S121" s="656"/>
      <c r="T121" s="657"/>
    </row>
    <row r="122" spans="1:20" ht="33.950000000000003" customHeight="1" x14ac:dyDescent="0.25">
      <c r="A122" s="46"/>
      <c r="B122" s="143"/>
      <c r="C122" s="1039"/>
      <c r="D122" s="1040"/>
      <c r="E122" s="208"/>
      <c r="F122" s="473"/>
      <c r="G122" s="232"/>
      <c r="H122" s="195"/>
      <c r="I122" s="455"/>
      <c r="J122" s="232"/>
      <c r="K122" s="416"/>
      <c r="L122" s="1044"/>
      <c r="M122" s="1044"/>
      <c r="N122" s="1044"/>
      <c r="O122" s="1044"/>
      <c r="P122" s="308"/>
      <c r="Q122" s="308"/>
      <c r="R122" s="231"/>
      <c r="S122" s="656"/>
      <c r="T122" s="657"/>
    </row>
    <row r="123" spans="1:20" ht="33.950000000000003" customHeight="1" x14ac:dyDescent="0.25">
      <c r="A123" s="46"/>
      <c r="B123" s="143"/>
      <c r="C123" s="1039"/>
      <c r="D123" s="1040"/>
      <c r="E123" s="208"/>
      <c r="F123" s="473"/>
      <c r="G123" s="232"/>
      <c r="H123" s="195"/>
      <c r="I123" s="455"/>
      <c r="J123" s="232"/>
      <c r="K123" s="416"/>
      <c r="L123" s="1044"/>
      <c r="M123" s="1044"/>
      <c r="N123" s="1044"/>
      <c r="O123" s="1044"/>
      <c r="P123" s="308"/>
      <c r="Q123" s="308"/>
      <c r="R123" s="231"/>
      <c r="S123" s="656"/>
      <c r="T123" s="657"/>
    </row>
    <row r="124" spans="1:20" ht="33.950000000000003" customHeight="1" x14ac:dyDescent="0.25">
      <c r="A124" s="46"/>
      <c r="B124" s="143"/>
      <c r="C124" s="1039"/>
      <c r="D124" s="1040"/>
      <c r="E124" s="208"/>
      <c r="F124" s="473"/>
      <c r="G124" s="232"/>
      <c r="H124" s="195"/>
      <c r="I124" s="455"/>
      <c r="J124" s="232"/>
      <c r="K124" s="416"/>
      <c r="L124" s="1044"/>
      <c r="M124" s="1044"/>
      <c r="N124" s="1044"/>
      <c r="O124" s="1044"/>
      <c r="P124" s="308"/>
      <c r="Q124" s="308"/>
      <c r="R124" s="231"/>
      <c r="S124" s="656"/>
      <c r="T124" s="657"/>
    </row>
    <row r="125" spans="1:20" ht="33.950000000000003" customHeight="1" x14ac:dyDescent="0.25">
      <c r="A125" s="46"/>
      <c r="B125" s="143"/>
      <c r="C125" s="1039"/>
      <c r="D125" s="1040"/>
      <c r="E125" s="208"/>
      <c r="F125" s="473"/>
      <c r="G125" s="232"/>
      <c r="H125" s="195"/>
      <c r="I125" s="455"/>
      <c r="J125" s="232"/>
      <c r="K125" s="416"/>
      <c r="L125" s="1044"/>
      <c r="M125" s="1044"/>
      <c r="N125" s="1044"/>
      <c r="O125" s="1044"/>
      <c r="P125" s="308"/>
      <c r="Q125" s="308"/>
      <c r="R125" s="231"/>
      <c r="S125" s="656"/>
      <c r="T125" s="657"/>
    </row>
    <row r="126" spans="1:20" ht="33.950000000000003" customHeight="1" x14ac:dyDescent="0.25">
      <c r="A126" s="46"/>
      <c r="B126" s="143"/>
      <c r="C126" s="1039"/>
      <c r="D126" s="1040"/>
      <c r="E126" s="208"/>
      <c r="F126" s="473"/>
      <c r="G126" s="232"/>
      <c r="H126" s="195"/>
      <c r="I126" s="455"/>
      <c r="J126" s="232"/>
      <c r="K126" s="416"/>
      <c r="L126" s="1044"/>
      <c r="M126" s="1044"/>
      <c r="N126" s="1044"/>
      <c r="O126" s="1044"/>
      <c r="P126" s="308"/>
      <c r="Q126" s="308"/>
      <c r="R126" s="231"/>
      <c r="S126" s="656"/>
      <c r="T126" s="657"/>
    </row>
    <row r="127" spans="1:20" ht="33.950000000000003" customHeight="1" x14ac:dyDescent="0.25">
      <c r="A127" s="46"/>
      <c r="B127" s="143"/>
      <c r="C127" s="1039"/>
      <c r="D127" s="1040"/>
      <c r="E127" s="208"/>
      <c r="F127" s="473"/>
      <c r="G127" s="232"/>
      <c r="H127" s="195"/>
      <c r="I127" s="455"/>
      <c r="J127" s="232"/>
      <c r="K127" s="416"/>
      <c r="L127" s="1044"/>
      <c r="M127" s="1044"/>
      <c r="N127" s="1044"/>
      <c r="O127" s="1044"/>
      <c r="P127" s="308"/>
      <c r="Q127" s="308"/>
      <c r="R127" s="231"/>
      <c r="S127" s="656"/>
      <c r="T127" s="657"/>
    </row>
    <row r="128" spans="1:20" ht="33.950000000000003" customHeight="1" x14ac:dyDescent="0.25">
      <c r="A128" s="46"/>
      <c r="B128" s="143"/>
      <c r="C128" s="1039"/>
      <c r="D128" s="1040"/>
      <c r="E128" s="208"/>
      <c r="F128" s="473"/>
      <c r="G128" s="232"/>
      <c r="H128" s="195"/>
      <c r="I128" s="455"/>
      <c r="J128" s="232"/>
      <c r="K128" s="416"/>
      <c r="L128" s="1044"/>
      <c r="M128" s="1044"/>
      <c r="N128" s="1044"/>
      <c r="O128" s="1044"/>
      <c r="P128" s="308"/>
      <c r="Q128" s="308"/>
      <c r="R128" s="231"/>
      <c r="S128" s="656"/>
      <c r="T128" s="657"/>
    </row>
    <row r="129" spans="1:20" ht="33.950000000000003" customHeight="1" x14ac:dyDescent="0.25">
      <c r="A129" s="46"/>
      <c r="B129" s="143"/>
      <c r="C129" s="1039"/>
      <c r="D129" s="1040"/>
      <c r="E129" s="208"/>
      <c r="F129" s="473"/>
      <c r="G129" s="232"/>
      <c r="H129" s="195"/>
      <c r="I129" s="455"/>
      <c r="J129" s="232"/>
      <c r="K129" s="416"/>
      <c r="L129" s="1044"/>
      <c r="M129" s="1044"/>
      <c r="N129" s="1044"/>
      <c r="O129" s="1044"/>
      <c r="P129" s="308"/>
      <c r="Q129" s="308"/>
      <c r="R129" s="231"/>
      <c r="S129" s="656"/>
      <c r="T129" s="657"/>
    </row>
    <row r="130" spans="1:20" ht="33.950000000000003" customHeight="1" x14ac:dyDescent="0.25">
      <c r="A130" s="46"/>
      <c r="B130" s="143"/>
      <c r="C130" s="1039"/>
      <c r="D130" s="1040"/>
      <c r="E130" s="208"/>
      <c r="F130" s="473"/>
      <c r="G130" s="232"/>
      <c r="H130" s="195"/>
      <c r="I130" s="455"/>
      <c r="J130" s="232"/>
      <c r="K130" s="416"/>
      <c r="L130" s="1044"/>
      <c r="M130" s="1044"/>
      <c r="N130" s="1044"/>
      <c r="O130" s="1044"/>
      <c r="P130" s="308"/>
      <c r="Q130" s="308"/>
      <c r="R130" s="231"/>
      <c r="S130" s="656"/>
      <c r="T130" s="657"/>
    </row>
    <row r="131" spans="1:20" ht="33.950000000000003" customHeight="1" x14ac:dyDescent="0.25">
      <c r="A131" s="46"/>
      <c r="B131" s="143"/>
      <c r="C131" s="1039"/>
      <c r="D131" s="1040"/>
      <c r="E131" s="208"/>
      <c r="F131" s="473"/>
      <c r="G131" s="232"/>
      <c r="H131" s="195"/>
      <c r="I131" s="455"/>
      <c r="J131" s="232"/>
      <c r="K131" s="416"/>
      <c r="L131" s="1044"/>
      <c r="M131" s="1044"/>
      <c r="N131" s="1044"/>
      <c r="O131" s="1044"/>
      <c r="P131" s="308"/>
      <c r="Q131" s="308"/>
      <c r="R131" s="231"/>
      <c r="S131" s="656"/>
      <c r="T131" s="657"/>
    </row>
    <row r="132" spans="1:20" ht="33.950000000000003" customHeight="1" x14ac:dyDescent="0.25">
      <c r="A132" s="46"/>
      <c r="B132" s="143"/>
      <c r="C132" s="1039"/>
      <c r="D132" s="1040"/>
      <c r="E132" s="208"/>
      <c r="F132" s="473"/>
      <c r="G132" s="232"/>
      <c r="H132" s="195"/>
      <c r="I132" s="455"/>
      <c r="J132" s="232"/>
      <c r="K132" s="416"/>
      <c r="L132" s="1044"/>
      <c r="M132" s="1044"/>
      <c r="N132" s="1044"/>
      <c r="O132" s="1044"/>
      <c r="P132" s="308"/>
      <c r="Q132" s="308"/>
      <c r="R132" s="231"/>
      <c r="S132" s="656"/>
      <c r="T132" s="657"/>
    </row>
    <row r="133" spans="1:20" ht="33.950000000000003" customHeight="1" x14ac:dyDescent="0.25">
      <c r="A133" s="46"/>
      <c r="B133" s="143"/>
      <c r="C133" s="1039"/>
      <c r="D133" s="1040"/>
      <c r="E133" s="208"/>
      <c r="F133" s="473"/>
      <c r="G133" s="232"/>
      <c r="H133" s="195"/>
      <c r="I133" s="455"/>
      <c r="J133" s="232"/>
      <c r="K133" s="416"/>
      <c r="L133" s="1044"/>
      <c r="M133" s="1044"/>
      <c r="N133" s="1044"/>
      <c r="O133" s="1044"/>
      <c r="P133" s="308"/>
      <c r="Q133" s="308"/>
      <c r="R133" s="231"/>
      <c r="S133" s="656"/>
      <c r="T133" s="657"/>
    </row>
    <row r="134" spans="1:20" ht="33.950000000000003" customHeight="1" x14ac:dyDescent="0.25">
      <c r="A134" s="46"/>
      <c r="B134" s="143"/>
      <c r="C134" s="1039"/>
      <c r="D134" s="1040"/>
      <c r="E134" s="208"/>
      <c r="F134" s="473"/>
      <c r="G134" s="232"/>
      <c r="H134" s="195"/>
      <c r="I134" s="455"/>
      <c r="J134" s="232"/>
      <c r="K134" s="416"/>
      <c r="L134" s="1044"/>
      <c r="M134" s="1044"/>
      <c r="N134" s="1044"/>
      <c r="O134" s="1044"/>
      <c r="P134" s="308"/>
      <c r="Q134" s="308"/>
      <c r="R134" s="231"/>
      <c r="S134" s="656"/>
      <c r="T134" s="657"/>
    </row>
    <row r="135" spans="1:20" ht="33.950000000000003" customHeight="1" x14ac:dyDescent="0.25">
      <c r="A135" s="46"/>
      <c r="B135" s="143"/>
      <c r="C135" s="1039"/>
      <c r="D135" s="1040"/>
      <c r="E135" s="208"/>
      <c r="F135" s="473"/>
      <c r="G135" s="232"/>
      <c r="H135" s="195"/>
      <c r="I135" s="455"/>
      <c r="J135" s="232"/>
      <c r="K135" s="416"/>
      <c r="L135" s="1044"/>
      <c r="M135" s="1044"/>
      <c r="N135" s="1044"/>
      <c r="O135" s="1044"/>
      <c r="P135" s="308"/>
      <c r="Q135" s="308"/>
      <c r="R135" s="231"/>
      <c r="S135" s="656"/>
      <c r="T135" s="657"/>
    </row>
    <row r="136" spans="1:20" ht="33.950000000000003" customHeight="1" x14ac:dyDescent="0.25">
      <c r="A136" s="46"/>
      <c r="B136" s="143"/>
      <c r="C136" s="1039"/>
      <c r="D136" s="1040"/>
      <c r="E136" s="208"/>
      <c r="F136" s="473"/>
      <c r="G136" s="232"/>
      <c r="H136" s="195"/>
      <c r="I136" s="455"/>
      <c r="J136" s="232"/>
      <c r="K136" s="416"/>
      <c r="L136" s="1044"/>
      <c r="M136" s="1044"/>
      <c r="N136" s="1044"/>
      <c r="O136" s="1044"/>
      <c r="P136" s="308"/>
      <c r="Q136" s="308"/>
      <c r="R136" s="231"/>
      <c r="S136" s="656"/>
      <c r="T136" s="657"/>
    </row>
    <row r="137" spans="1:20" ht="33.950000000000003" customHeight="1" x14ac:dyDescent="0.25">
      <c r="A137" s="46"/>
      <c r="B137" s="143"/>
      <c r="C137" s="1039"/>
      <c r="D137" s="1040"/>
      <c r="E137" s="208"/>
      <c r="F137" s="473"/>
      <c r="G137" s="232"/>
      <c r="H137" s="195"/>
      <c r="I137" s="455"/>
      <c r="J137" s="232"/>
      <c r="K137" s="416"/>
      <c r="L137" s="1044"/>
      <c r="M137" s="1044"/>
      <c r="N137" s="1044"/>
      <c r="O137" s="1044"/>
      <c r="P137" s="308"/>
      <c r="Q137" s="308"/>
      <c r="R137" s="231"/>
      <c r="S137" s="656"/>
      <c r="T137" s="657"/>
    </row>
    <row r="138" spans="1:20" ht="33.950000000000003" customHeight="1" x14ac:dyDescent="0.25">
      <c r="A138" s="46"/>
      <c r="B138" s="143"/>
      <c r="C138" s="1039"/>
      <c r="D138" s="1040"/>
      <c r="E138" s="208"/>
      <c r="F138" s="473"/>
      <c r="G138" s="232"/>
      <c r="H138" s="195"/>
      <c r="I138" s="455"/>
      <c r="J138" s="232"/>
      <c r="K138" s="416"/>
      <c r="L138" s="1044"/>
      <c r="M138" s="1044"/>
      <c r="N138" s="1044"/>
      <c r="O138" s="1044"/>
      <c r="P138" s="308"/>
      <c r="Q138" s="308"/>
      <c r="R138" s="231"/>
      <c r="S138" s="656"/>
      <c r="T138" s="657"/>
    </row>
    <row r="139" spans="1:20" ht="33.950000000000003" customHeight="1" x14ac:dyDescent="0.25">
      <c r="A139" s="46"/>
      <c r="B139" s="143"/>
      <c r="C139" s="1039"/>
      <c r="D139" s="1040"/>
      <c r="E139" s="208"/>
      <c r="F139" s="473"/>
      <c r="G139" s="232"/>
      <c r="H139" s="195"/>
      <c r="I139" s="455"/>
      <c r="J139" s="232"/>
      <c r="K139" s="416"/>
      <c r="L139" s="1044"/>
      <c r="M139" s="1044"/>
      <c r="N139" s="1044"/>
      <c r="O139" s="1044"/>
      <c r="P139" s="308"/>
      <c r="Q139" s="308"/>
      <c r="R139" s="231"/>
      <c r="S139" s="656"/>
      <c r="T139" s="657"/>
    </row>
    <row r="140" spans="1:20" ht="33.950000000000003" customHeight="1" x14ac:dyDescent="0.25">
      <c r="A140" s="46"/>
      <c r="B140" s="143"/>
      <c r="C140" s="1039"/>
      <c r="D140" s="1040"/>
      <c r="E140" s="208"/>
      <c r="F140" s="473"/>
      <c r="G140" s="232"/>
      <c r="H140" s="195"/>
      <c r="I140" s="455"/>
      <c r="J140" s="232"/>
      <c r="K140" s="416"/>
      <c r="L140" s="1044"/>
      <c r="M140" s="1044"/>
      <c r="N140" s="1044"/>
      <c r="O140" s="1044"/>
      <c r="P140" s="308"/>
      <c r="Q140" s="308"/>
      <c r="R140" s="231"/>
      <c r="S140" s="656"/>
      <c r="T140" s="657"/>
    </row>
    <row r="141" spans="1:20" ht="33.950000000000003" customHeight="1" x14ac:dyDescent="0.25">
      <c r="A141" s="46"/>
      <c r="B141" s="143"/>
      <c r="C141" s="1039"/>
      <c r="D141" s="1040"/>
      <c r="E141" s="208"/>
      <c r="F141" s="473"/>
      <c r="G141" s="232"/>
      <c r="H141" s="195"/>
      <c r="I141" s="455"/>
      <c r="J141" s="232"/>
      <c r="K141" s="416"/>
      <c r="L141" s="1044"/>
      <c r="M141" s="1044"/>
      <c r="N141" s="1044"/>
      <c r="O141" s="1044"/>
      <c r="P141" s="308"/>
      <c r="Q141" s="308"/>
      <c r="R141" s="231"/>
      <c r="S141" s="656"/>
      <c r="T141" s="657"/>
    </row>
    <row r="142" spans="1:20" ht="33.950000000000003" customHeight="1" x14ac:dyDescent="0.25">
      <c r="A142" s="46"/>
      <c r="B142" s="143"/>
      <c r="C142" s="1039"/>
      <c r="D142" s="1040"/>
      <c r="E142" s="208"/>
      <c r="F142" s="473"/>
      <c r="G142" s="232"/>
      <c r="H142" s="195"/>
      <c r="I142" s="455"/>
      <c r="J142" s="232"/>
      <c r="K142" s="416"/>
      <c r="L142" s="1044"/>
      <c r="M142" s="1044"/>
      <c r="N142" s="1044"/>
      <c r="O142" s="1044"/>
      <c r="P142" s="308"/>
      <c r="Q142" s="308"/>
      <c r="R142" s="231"/>
      <c r="S142" s="656"/>
      <c r="T142" s="657"/>
    </row>
    <row r="143" spans="1:20" ht="33.950000000000003" customHeight="1" x14ac:dyDescent="0.25">
      <c r="A143" s="46"/>
      <c r="B143" s="143"/>
      <c r="C143" s="1039"/>
      <c r="D143" s="1040"/>
      <c r="E143" s="208"/>
      <c r="F143" s="473"/>
      <c r="G143" s="232"/>
      <c r="H143" s="195"/>
      <c r="I143" s="455"/>
      <c r="J143" s="232"/>
      <c r="K143" s="416"/>
      <c r="L143" s="1044"/>
      <c r="M143" s="1044"/>
      <c r="N143" s="1044"/>
      <c r="O143" s="1044"/>
      <c r="P143" s="308"/>
      <c r="Q143" s="308"/>
      <c r="R143" s="231"/>
      <c r="S143" s="656"/>
      <c r="T143" s="657"/>
    </row>
    <row r="144" spans="1:20" ht="33.950000000000003" customHeight="1" x14ac:dyDescent="0.25">
      <c r="A144" s="46"/>
      <c r="B144" s="143"/>
      <c r="C144" s="1039"/>
      <c r="D144" s="1040"/>
      <c r="E144" s="208"/>
      <c r="F144" s="473"/>
      <c r="G144" s="232"/>
      <c r="H144" s="195"/>
      <c r="I144" s="455"/>
      <c r="J144" s="232"/>
      <c r="K144" s="416"/>
      <c r="L144" s="1044"/>
      <c r="M144" s="1044"/>
      <c r="N144" s="1044"/>
      <c r="O144" s="1044"/>
      <c r="P144" s="308"/>
      <c r="Q144" s="308"/>
      <c r="R144" s="231"/>
      <c r="S144" s="656"/>
      <c r="T144" s="657"/>
    </row>
    <row r="145" spans="1:20" ht="33.950000000000003" customHeight="1" x14ac:dyDescent="0.25">
      <c r="A145" s="46"/>
      <c r="B145" s="143"/>
      <c r="C145" s="1039"/>
      <c r="D145" s="1040"/>
      <c r="E145" s="208"/>
      <c r="F145" s="473"/>
      <c r="G145" s="232"/>
      <c r="H145" s="195"/>
      <c r="I145" s="455"/>
      <c r="J145" s="232"/>
      <c r="K145" s="416"/>
      <c r="L145" s="1044"/>
      <c r="M145" s="1044"/>
      <c r="N145" s="1044"/>
      <c r="O145" s="1044"/>
      <c r="P145" s="308"/>
      <c r="Q145" s="308"/>
      <c r="R145" s="231"/>
      <c r="S145" s="656"/>
      <c r="T145" s="657"/>
    </row>
    <row r="146" spans="1:20" ht="33.950000000000003" customHeight="1" x14ac:dyDescent="0.25">
      <c r="A146" s="46"/>
      <c r="B146" s="143"/>
      <c r="C146" s="1039"/>
      <c r="D146" s="1040"/>
      <c r="E146" s="208"/>
      <c r="F146" s="473"/>
      <c r="G146" s="232"/>
      <c r="H146" s="195"/>
      <c r="I146" s="455"/>
      <c r="J146" s="232"/>
      <c r="K146" s="416"/>
      <c r="L146" s="1044"/>
      <c r="M146" s="1044"/>
      <c r="N146" s="1044"/>
      <c r="O146" s="1044"/>
      <c r="P146" s="308"/>
      <c r="Q146" s="308"/>
      <c r="R146" s="231"/>
      <c r="S146" s="656"/>
      <c r="T146" s="657"/>
    </row>
    <row r="147" spans="1:20" ht="33.950000000000003" customHeight="1" x14ac:dyDescent="0.25">
      <c r="A147" s="46"/>
      <c r="B147" s="143"/>
      <c r="C147" s="1039"/>
      <c r="D147" s="1040"/>
      <c r="E147" s="208"/>
      <c r="F147" s="473"/>
      <c r="G147" s="232"/>
      <c r="H147" s="195"/>
      <c r="I147" s="455"/>
      <c r="J147" s="232"/>
      <c r="K147" s="416"/>
      <c r="L147" s="1044"/>
      <c r="M147" s="1044"/>
      <c r="N147" s="1044"/>
      <c r="O147" s="1044"/>
      <c r="P147" s="308"/>
      <c r="Q147" s="308"/>
      <c r="R147" s="231"/>
      <c r="S147" s="656"/>
      <c r="T147" s="657"/>
    </row>
    <row r="148" spans="1:20" ht="33.950000000000003" customHeight="1" x14ac:dyDescent="0.25">
      <c r="A148" s="46"/>
      <c r="B148" s="143"/>
      <c r="C148" s="1039"/>
      <c r="D148" s="1040"/>
      <c r="E148" s="208"/>
      <c r="F148" s="473"/>
      <c r="G148" s="232"/>
      <c r="H148" s="195"/>
      <c r="I148" s="455"/>
      <c r="J148" s="232"/>
      <c r="K148" s="416"/>
      <c r="L148" s="1044"/>
      <c r="M148" s="1044"/>
      <c r="N148" s="1044"/>
      <c r="O148" s="1044"/>
      <c r="P148" s="308"/>
      <c r="Q148" s="308"/>
      <c r="R148" s="231"/>
      <c r="S148" s="656"/>
      <c r="T148" s="657"/>
    </row>
    <row r="149" spans="1:20" ht="33.950000000000003" customHeight="1" x14ac:dyDescent="0.25">
      <c r="A149" s="46"/>
      <c r="B149" s="143"/>
      <c r="C149" s="1039"/>
      <c r="D149" s="1040"/>
      <c r="E149" s="208"/>
      <c r="F149" s="473"/>
      <c r="G149" s="232"/>
      <c r="H149" s="195"/>
      <c r="I149" s="455"/>
      <c r="J149" s="232"/>
      <c r="K149" s="416"/>
      <c r="L149" s="1044"/>
      <c r="M149" s="1044"/>
      <c r="N149" s="1044"/>
      <c r="O149" s="1044"/>
      <c r="P149" s="308"/>
      <c r="Q149" s="308"/>
      <c r="R149" s="231"/>
      <c r="S149" s="656"/>
      <c r="T149" s="657"/>
    </row>
    <row r="150" spans="1:20" ht="33.950000000000003" customHeight="1" x14ac:dyDescent="0.25">
      <c r="A150" s="46"/>
      <c r="B150" s="143"/>
      <c r="C150" s="1039"/>
      <c r="D150" s="1040"/>
      <c r="E150" s="208"/>
      <c r="F150" s="473"/>
      <c r="G150" s="232"/>
      <c r="H150" s="195"/>
      <c r="I150" s="455"/>
      <c r="J150" s="232"/>
      <c r="K150" s="416"/>
      <c r="L150" s="1044"/>
      <c r="M150" s="1044"/>
      <c r="N150" s="1044"/>
      <c r="O150" s="1044"/>
      <c r="P150" s="308"/>
      <c r="Q150" s="308"/>
      <c r="R150" s="231"/>
      <c r="S150" s="656"/>
      <c r="T150" s="657"/>
    </row>
    <row r="151" spans="1:20" ht="33.950000000000003" customHeight="1" x14ac:dyDescent="0.25">
      <c r="A151" s="46"/>
      <c r="B151" s="143"/>
      <c r="C151" s="1039"/>
      <c r="D151" s="1040"/>
      <c r="E151" s="208"/>
      <c r="F151" s="473"/>
      <c r="G151" s="232"/>
      <c r="H151" s="195"/>
      <c r="I151" s="455"/>
      <c r="J151" s="232"/>
      <c r="K151" s="416"/>
      <c r="L151" s="1044"/>
      <c r="M151" s="1044"/>
      <c r="N151" s="1044"/>
      <c r="O151" s="1044"/>
      <c r="P151" s="308"/>
      <c r="Q151" s="308"/>
      <c r="R151" s="231"/>
      <c r="S151" s="656"/>
      <c r="T151" s="657"/>
    </row>
    <row r="152" spans="1:20" ht="33.950000000000003" customHeight="1" x14ac:dyDescent="0.25">
      <c r="A152" s="46"/>
      <c r="B152" s="143"/>
      <c r="C152" s="1039"/>
      <c r="D152" s="1040"/>
      <c r="E152" s="208"/>
      <c r="F152" s="473"/>
      <c r="G152" s="232"/>
      <c r="H152" s="195"/>
      <c r="I152" s="455"/>
      <c r="J152" s="232"/>
      <c r="K152" s="416"/>
      <c r="L152" s="1044"/>
      <c r="M152" s="1044"/>
      <c r="N152" s="1044"/>
      <c r="O152" s="1044"/>
      <c r="P152" s="308"/>
      <c r="Q152" s="308"/>
      <c r="R152" s="231"/>
      <c r="S152" s="656"/>
      <c r="T152" s="657"/>
    </row>
    <row r="153" spans="1:20" ht="33.950000000000003" customHeight="1" x14ac:dyDescent="0.25">
      <c r="A153" s="46"/>
      <c r="B153" s="143"/>
      <c r="C153" s="1039"/>
      <c r="D153" s="1040"/>
      <c r="E153" s="208"/>
      <c r="F153" s="473"/>
      <c r="G153" s="232"/>
      <c r="H153" s="195"/>
      <c r="I153" s="455"/>
      <c r="J153" s="232"/>
      <c r="K153" s="416"/>
      <c r="L153" s="1044"/>
      <c r="M153" s="1044"/>
      <c r="N153" s="1044"/>
      <c r="O153" s="1044"/>
      <c r="P153" s="308"/>
      <c r="Q153" s="308"/>
      <c r="R153" s="231"/>
      <c r="S153" s="656"/>
      <c r="T153" s="657"/>
    </row>
    <row r="154" spans="1:20" ht="33.950000000000003" customHeight="1" x14ac:dyDescent="0.25">
      <c r="A154" s="46"/>
      <c r="B154" s="143"/>
      <c r="C154" s="1039"/>
      <c r="D154" s="1040"/>
      <c r="E154" s="208"/>
      <c r="F154" s="473"/>
      <c r="G154" s="232"/>
      <c r="H154" s="195"/>
      <c r="I154" s="455"/>
      <c r="J154" s="232"/>
      <c r="K154" s="416"/>
      <c r="L154" s="1044"/>
      <c r="M154" s="1044"/>
      <c r="N154" s="1044"/>
      <c r="O154" s="1044"/>
      <c r="P154" s="308"/>
      <c r="Q154" s="308"/>
      <c r="R154" s="231"/>
      <c r="S154" s="656"/>
      <c r="T154" s="657"/>
    </row>
    <row r="155" spans="1:20" ht="33.950000000000003" customHeight="1" x14ac:dyDescent="0.25">
      <c r="A155" s="46"/>
      <c r="B155" s="143"/>
      <c r="C155" s="1039"/>
      <c r="D155" s="1040"/>
      <c r="E155" s="208"/>
      <c r="F155" s="473"/>
      <c r="G155" s="232"/>
      <c r="H155" s="195"/>
      <c r="I155" s="455"/>
      <c r="J155" s="232"/>
      <c r="K155" s="416"/>
      <c r="L155" s="1044"/>
      <c r="M155" s="1044"/>
      <c r="N155" s="1044"/>
      <c r="O155" s="1044"/>
      <c r="P155" s="308"/>
      <c r="Q155" s="308"/>
      <c r="R155" s="231"/>
      <c r="S155" s="656"/>
      <c r="T155" s="657"/>
    </row>
    <row r="156" spans="1:20" ht="33.950000000000003" customHeight="1" x14ac:dyDescent="0.25">
      <c r="A156" s="46"/>
      <c r="B156" s="143"/>
      <c r="C156" s="1039"/>
      <c r="D156" s="1040"/>
      <c r="E156" s="208"/>
      <c r="F156" s="473"/>
      <c r="G156" s="232"/>
      <c r="H156" s="195"/>
      <c r="I156" s="455"/>
      <c r="J156" s="232"/>
      <c r="K156" s="416"/>
      <c r="L156" s="1044"/>
      <c r="M156" s="1044"/>
      <c r="N156" s="1044"/>
      <c r="O156" s="1044"/>
      <c r="P156" s="308"/>
      <c r="Q156" s="308"/>
      <c r="R156" s="231"/>
      <c r="S156" s="656"/>
      <c r="T156" s="657"/>
    </row>
    <row r="157" spans="1:20" ht="33.950000000000003" customHeight="1" x14ac:dyDescent="0.25">
      <c r="A157" s="46"/>
      <c r="B157" s="143"/>
      <c r="C157" s="1039"/>
      <c r="D157" s="1040"/>
      <c r="E157" s="208"/>
      <c r="F157" s="473"/>
      <c r="G157" s="232"/>
      <c r="H157" s="195"/>
      <c r="I157" s="455"/>
      <c r="J157" s="232"/>
      <c r="K157" s="416"/>
      <c r="L157" s="1044"/>
      <c r="M157" s="1044"/>
      <c r="N157" s="1044"/>
      <c r="O157" s="1044"/>
      <c r="P157" s="308"/>
      <c r="Q157" s="308"/>
      <c r="R157" s="231"/>
      <c r="S157" s="656"/>
      <c r="T157" s="657"/>
    </row>
    <row r="158" spans="1:20" ht="33.950000000000003" customHeight="1" x14ac:dyDescent="0.25">
      <c r="A158" s="46"/>
      <c r="B158" s="143"/>
      <c r="C158" s="1039"/>
      <c r="D158" s="1040"/>
      <c r="E158" s="208"/>
      <c r="F158" s="473"/>
      <c r="G158" s="232"/>
      <c r="H158" s="195"/>
      <c r="I158" s="455"/>
      <c r="J158" s="232"/>
      <c r="K158" s="416"/>
      <c r="L158" s="1044"/>
      <c r="M158" s="1044"/>
      <c r="N158" s="1044"/>
      <c r="O158" s="1044"/>
      <c r="P158" s="308"/>
      <c r="Q158" s="308"/>
      <c r="R158" s="231"/>
      <c r="S158" s="656"/>
      <c r="T158" s="657"/>
    </row>
    <row r="159" spans="1:20" ht="33.950000000000003" customHeight="1" x14ac:dyDescent="0.25">
      <c r="A159" s="46"/>
      <c r="B159" s="143"/>
      <c r="C159" s="1039"/>
      <c r="D159" s="1040"/>
      <c r="E159" s="208"/>
      <c r="F159" s="473"/>
      <c r="G159" s="232"/>
      <c r="H159" s="195"/>
      <c r="I159" s="455"/>
      <c r="J159" s="232"/>
      <c r="K159" s="416"/>
      <c r="L159" s="1044"/>
      <c r="M159" s="1044"/>
      <c r="N159" s="1044"/>
      <c r="O159" s="1044"/>
      <c r="P159" s="308"/>
      <c r="Q159" s="308"/>
      <c r="R159" s="231"/>
      <c r="S159" s="656"/>
      <c r="T159" s="657"/>
    </row>
    <row r="160" spans="1:20" ht="33.950000000000003" customHeight="1" x14ac:dyDescent="0.25">
      <c r="A160" s="46"/>
      <c r="B160" s="143"/>
      <c r="C160" s="1039"/>
      <c r="D160" s="1040"/>
      <c r="E160" s="208"/>
      <c r="F160" s="473"/>
      <c r="G160" s="232"/>
      <c r="H160" s="195"/>
      <c r="I160" s="455"/>
      <c r="J160" s="232"/>
      <c r="K160" s="416"/>
      <c r="L160" s="1044"/>
      <c r="M160" s="1044"/>
      <c r="N160" s="1044"/>
      <c r="O160" s="1044"/>
      <c r="P160" s="308"/>
      <c r="Q160" s="308"/>
      <c r="R160" s="231"/>
      <c r="S160" s="656"/>
      <c r="T160" s="657"/>
    </row>
    <row r="161" spans="1:20" ht="33.950000000000003" customHeight="1" x14ac:dyDescent="0.25">
      <c r="A161" s="46"/>
      <c r="B161" s="143"/>
      <c r="C161" s="1039"/>
      <c r="D161" s="1040"/>
      <c r="E161" s="208"/>
      <c r="F161" s="473"/>
      <c r="G161" s="232"/>
      <c r="H161" s="195"/>
      <c r="I161" s="455"/>
      <c r="J161" s="232"/>
      <c r="K161" s="416"/>
      <c r="L161" s="1044"/>
      <c r="M161" s="1044"/>
      <c r="N161" s="1044"/>
      <c r="O161" s="1044"/>
      <c r="P161" s="308"/>
      <c r="Q161" s="308"/>
      <c r="R161" s="231"/>
      <c r="S161" s="656"/>
      <c r="T161" s="657"/>
    </row>
    <row r="162" spans="1:20" ht="33.950000000000003" customHeight="1" x14ac:dyDescent="0.25">
      <c r="A162" s="46"/>
      <c r="B162" s="143"/>
      <c r="C162" s="1039"/>
      <c r="D162" s="1040"/>
      <c r="E162" s="208"/>
      <c r="F162" s="473"/>
      <c r="G162" s="232"/>
      <c r="H162" s="195"/>
      <c r="I162" s="455"/>
      <c r="J162" s="232"/>
      <c r="K162" s="416"/>
      <c r="L162" s="1044"/>
      <c r="M162" s="1044"/>
      <c r="N162" s="1044"/>
      <c r="O162" s="1044"/>
      <c r="P162" s="308"/>
      <c r="Q162" s="308"/>
      <c r="R162" s="231"/>
      <c r="S162" s="656"/>
      <c r="T162" s="657"/>
    </row>
    <row r="163" spans="1:20" ht="33.950000000000003" customHeight="1" x14ac:dyDescent="0.25">
      <c r="A163" s="46"/>
      <c r="B163" s="143"/>
      <c r="C163" s="1039"/>
      <c r="D163" s="1040"/>
      <c r="E163" s="208"/>
      <c r="F163" s="473"/>
      <c r="G163" s="232"/>
      <c r="H163" s="195"/>
      <c r="I163" s="455"/>
      <c r="J163" s="232"/>
      <c r="K163" s="416"/>
      <c r="L163" s="1044"/>
      <c r="M163" s="1044"/>
      <c r="N163" s="1044"/>
      <c r="O163" s="1044"/>
      <c r="P163" s="308"/>
      <c r="Q163" s="308"/>
      <c r="R163" s="231"/>
      <c r="S163" s="656"/>
      <c r="T163" s="657"/>
    </row>
    <row r="164" spans="1:20" ht="33.950000000000003" customHeight="1" x14ac:dyDescent="0.25">
      <c r="A164" s="46"/>
      <c r="B164" s="143"/>
      <c r="C164" s="1039"/>
      <c r="D164" s="1040"/>
      <c r="E164" s="208"/>
      <c r="F164" s="473"/>
      <c r="G164" s="232"/>
      <c r="H164" s="195"/>
      <c r="I164" s="455"/>
      <c r="J164" s="232"/>
      <c r="K164" s="416"/>
      <c r="L164" s="1044"/>
      <c r="M164" s="1044"/>
      <c r="N164" s="1044"/>
      <c r="O164" s="1044"/>
      <c r="P164" s="308"/>
      <c r="Q164" s="308"/>
      <c r="R164" s="231"/>
      <c r="S164" s="656"/>
      <c r="T164" s="657"/>
    </row>
    <row r="165" spans="1:20" ht="33.950000000000003" customHeight="1" x14ac:dyDescent="0.25">
      <c r="A165" s="46"/>
      <c r="B165" s="143"/>
      <c r="C165" s="1039"/>
      <c r="D165" s="1040"/>
      <c r="E165" s="208"/>
      <c r="F165" s="473"/>
      <c r="G165" s="232"/>
      <c r="H165" s="195"/>
      <c r="I165" s="455"/>
      <c r="J165" s="232"/>
      <c r="K165" s="416"/>
      <c r="L165" s="1044"/>
      <c r="M165" s="1044"/>
      <c r="N165" s="1044"/>
      <c r="O165" s="1044"/>
      <c r="P165" s="308"/>
      <c r="Q165" s="308"/>
      <c r="R165" s="231"/>
      <c r="S165" s="656"/>
      <c r="T165" s="657"/>
    </row>
    <row r="166" spans="1:20" ht="33.950000000000003" customHeight="1" x14ac:dyDescent="0.25">
      <c r="A166" s="46"/>
      <c r="B166" s="143"/>
      <c r="C166" s="1039"/>
      <c r="D166" s="1040"/>
      <c r="E166" s="208"/>
      <c r="F166" s="473"/>
      <c r="G166" s="232"/>
      <c r="H166" s="195"/>
      <c r="I166" s="455"/>
      <c r="J166" s="232"/>
      <c r="K166" s="416"/>
      <c r="L166" s="1044"/>
      <c r="M166" s="1044"/>
      <c r="N166" s="1044"/>
      <c r="O166" s="1044"/>
      <c r="P166" s="308"/>
      <c r="Q166" s="308"/>
      <c r="R166" s="231"/>
      <c r="S166" s="656"/>
      <c r="T166" s="657"/>
    </row>
    <row r="167" spans="1:20" ht="33.950000000000003" customHeight="1" x14ac:dyDescent="0.25">
      <c r="A167" s="46"/>
      <c r="B167" s="143"/>
      <c r="C167" s="1039"/>
      <c r="D167" s="1040"/>
      <c r="E167" s="208"/>
      <c r="F167" s="473"/>
      <c r="G167" s="232"/>
      <c r="H167" s="195"/>
      <c r="I167" s="455"/>
      <c r="J167" s="232"/>
      <c r="K167" s="416"/>
      <c r="L167" s="1044"/>
      <c r="M167" s="1044"/>
      <c r="N167" s="1044"/>
      <c r="O167" s="1044"/>
      <c r="P167" s="308"/>
      <c r="Q167" s="308"/>
      <c r="R167" s="231"/>
      <c r="S167" s="656"/>
      <c r="T167" s="657"/>
    </row>
    <row r="168" spans="1:20" ht="33.950000000000003" customHeight="1" x14ac:dyDescent="0.25">
      <c r="A168" s="46"/>
      <c r="B168" s="143"/>
      <c r="C168" s="1039"/>
      <c r="D168" s="1040"/>
      <c r="E168" s="208"/>
      <c r="F168" s="473"/>
      <c r="G168" s="232"/>
      <c r="H168" s="195"/>
      <c r="I168" s="455"/>
      <c r="J168" s="232"/>
      <c r="K168" s="416"/>
      <c r="L168" s="1044"/>
      <c r="M168" s="1044"/>
      <c r="N168" s="1044"/>
      <c r="O168" s="1044"/>
      <c r="P168" s="308"/>
      <c r="Q168" s="308"/>
      <c r="R168" s="231"/>
      <c r="S168" s="656"/>
      <c r="T168" s="657"/>
    </row>
    <row r="169" spans="1:20" ht="33.950000000000003" customHeight="1" x14ac:dyDescent="0.25">
      <c r="A169" s="46"/>
      <c r="B169" s="143"/>
      <c r="C169" s="1039"/>
      <c r="D169" s="1040"/>
      <c r="E169" s="208"/>
      <c r="F169" s="473"/>
      <c r="G169" s="232"/>
      <c r="H169" s="195"/>
      <c r="I169" s="455"/>
      <c r="J169" s="232"/>
      <c r="K169" s="416"/>
      <c r="L169" s="1044"/>
      <c r="M169" s="1044"/>
      <c r="N169" s="1044"/>
      <c r="O169" s="1044"/>
      <c r="P169" s="308"/>
      <c r="Q169" s="308"/>
      <c r="R169" s="231"/>
      <c r="S169" s="656"/>
      <c r="T169" s="657"/>
    </row>
    <row r="170" spans="1:20" ht="33.950000000000003" customHeight="1" x14ac:dyDescent="0.25">
      <c r="A170" s="46"/>
      <c r="B170" s="143"/>
      <c r="C170" s="1039"/>
      <c r="D170" s="1040"/>
      <c r="E170" s="208"/>
      <c r="F170" s="473"/>
      <c r="G170" s="232"/>
      <c r="H170" s="195"/>
      <c r="I170" s="455"/>
      <c r="J170" s="232"/>
      <c r="K170" s="416"/>
      <c r="L170" s="1044"/>
      <c r="M170" s="1044"/>
      <c r="N170" s="1044"/>
      <c r="O170" s="1044"/>
      <c r="P170" s="308"/>
      <c r="Q170" s="308"/>
      <c r="R170" s="231"/>
      <c r="S170" s="656"/>
      <c r="T170" s="657"/>
    </row>
    <row r="171" spans="1:20" ht="33.950000000000003" customHeight="1" x14ac:dyDescent="0.25">
      <c r="A171" s="46"/>
      <c r="B171" s="143"/>
      <c r="C171" s="1039"/>
      <c r="D171" s="1040"/>
      <c r="E171" s="208"/>
      <c r="F171" s="473"/>
      <c r="G171" s="232"/>
      <c r="H171" s="195"/>
      <c r="I171" s="455"/>
      <c r="J171" s="232"/>
      <c r="K171" s="416"/>
      <c r="L171" s="1044"/>
      <c r="M171" s="1044"/>
      <c r="N171" s="1044"/>
      <c r="O171" s="1044"/>
      <c r="P171" s="308"/>
      <c r="Q171" s="308"/>
      <c r="R171" s="231"/>
      <c r="S171" s="656"/>
      <c r="T171" s="657"/>
    </row>
    <row r="172" spans="1:20" ht="33.950000000000003" customHeight="1" x14ac:dyDescent="0.25">
      <c r="A172" s="46"/>
      <c r="B172" s="143"/>
      <c r="C172" s="1039"/>
      <c r="D172" s="1040"/>
      <c r="E172" s="208"/>
      <c r="F172" s="473"/>
      <c r="G172" s="232"/>
      <c r="H172" s="195"/>
      <c r="I172" s="455"/>
      <c r="J172" s="232"/>
      <c r="K172" s="416"/>
      <c r="L172" s="1044"/>
      <c r="M172" s="1044"/>
      <c r="N172" s="1044"/>
      <c r="O172" s="1044"/>
      <c r="P172" s="308"/>
      <c r="Q172" s="308"/>
      <c r="R172" s="231"/>
      <c r="S172" s="656"/>
      <c r="T172" s="657"/>
    </row>
    <row r="173" spans="1:20" ht="33.950000000000003" customHeight="1" x14ac:dyDescent="0.25">
      <c r="A173" s="46"/>
      <c r="B173" s="143"/>
      <c r="C173" s="1039"/>
      <c r="D173" s="1040"/>
      <c r="E173" s="208"/>
      <c r="F173" s="473"/>
      <c r="G173" s="232"/>
      <c r="H173" s="195"/>
      <c r="I173" s="455"/>
      <c r="J173" s="232"/>
      <c r="K173" s="416"/>
      <c r="L173" s="1044"/>
      <c r="M173" s="1044"/>
      <c r="N173" s="1044"/>
      <c r="O173" s="1044"/>
      <c r="P173" s="308"/>
      <c r="Q173" s="308"/>
      <c r="R173" s="231"/>
      <c r="S173" s="656"/>
      <c r="T173" s="657"/>
    </row>
    <row r="174" spans="1:20" ht="33.950000000000003" customHeight="1" x14ac:dyDescent="0.25">
      <c r="A174" s="46"/>
      <c r="B174" s="143"/>
      <c r="C174" s="1039"/>
      <c r="D174" s="1040"/>
      <c r="E174" s="208"/>
      <c r="F174" s="473"/>
      <c r="G174" s="232"/>
      <c r="H174" s="195"/>
      <c r="I174" s="455"/>
      <c r="J174" s="232"/>
      <c r="K174" s="416"/>
      <c r="L174" s="1044"/>
      <c r="M174" s="1044"/>
      <c r="N174" s="1044"/>
      <c r="O174" s="1044"/>
      <c r="P174" s="308"/>
      <c r="Q174" s="308"/>
      <c r="R174" s="231"/>
      <c r="S174" s="656"/>
      <c r="T174" s="657"/>
    </row>
    <row r="175" spans="1:20" ht="33.950000000000003" customHeight="1" x14ac:dyDescent="0.25">
      <c r="A175" s="46"/>
      <c r="B175" s="143"/>
      <c r="C175" s="1039"/>
      <c r="D175" s="1040"/>
      <c r="E175" s="208"/>
      <c r="F175" s="473"/>
      <c r="G175" s="232"/>
      <c r="H175" s="195"/>
      <c r="I175" s="455"/>
      <c r="J175" s="232"/>
      <c r="K175" s="416"/>
      <c r="L175" s="1044"/>
      <c r="M175" s="1044"/>
      <c r="N175" s="1044"/>
      <c r="O175" s="1044"/>
      <c r="P175" s="308"/>
      <c r="Q175" s="308"/>
      <c r="R175" s="231"/>
      <c r="S175" s="656"/>
      <c r="T175" s="657"/>
    </row>
    <row r="176" spans="1:20" ht="33.950000000000003" customHeight="1" x14ac:dyDescent="0.25">
      <c r="A176" s="46"/>
      <c r="B176" s="143"/>
      <c r="C176" s="1039"/>
      <c r="D176" s="1040"/>
      <c r="E176" s="208"/>
      <c r="F176" s="473"/>
      <c r="G176" s="232"/>
      <c r="H176" s="195"/>
      <c r="I176" s="455"/>
      <c r="J176" s="232"/>
      <c r="K176" s="416"/>
      <c r="L176" s="1044"/>
      <c r="M176" s="1044"/>
      <c r="N176" s="1044"/>
      <c r="O176" s="1044"/>
      <c r="P176" s="308"/>
      <c r="Q176" s="308"/>
      <c r="R176" s="231"/>
      <c r="S176" s="656"/>
      <c r="T176" s="657"/>
    </row>
    <row r="177" spans="1:20" ht="33.950000000000003" customHeight="1" x14ac:dyDescent="0.25">
      <c r="A177" s="46"/>
      <c r="B177" s="143"/>
      <c r="C177" s="1039"/>
      <c r="D177" s="1040"/>
      <c r="E177" s="208"/>
      <c r="F177" s="473"/>
      <c r="G177" s="232"/>
      <c r="H177" s="195"/>
      <c r="I177" s="455"/>
      <c r="J177" s="232"/>
      <c r="K177" s="416"/>
      <c r="L177" s="1044"/>
      <c r="M177" s="1044"/>
      <c r="N177" s="1044"/>
      <c r="O177" s="1044"/>
      <c r="P177" s="308"/>
      <c r="Q177" s="308"/>
      <c r="R177" s="231"/>
      <c r="S177" s="656"/>
      <c r="T177" s="657"/>
    </row>
    <row r="178" spans="1:20" ht="33.950000000000003" customHeight="1" x14ac:dyDescent="0.25">
      <c r="A178" s="46"/>
      <c r="B178" s="143"/>
      <c r="C178" s="1039"/>
      <c r="D178" s="1040"/>
      <c r="E178" s="208"/>
      <c r="F178" s="473"/>
      <c r="G178" s="232"/>
      <c r="H178" s="195"/>
      <c r="I178" s="455"/>
      <c r="J178" s="232"/>
      <c r="K178" s="416"/>
      <c r="L178" s="1044"/>
      <c r="M178" s="1044"/>
      <c r="N178" s="1044"/>
      <c r="O178" s="1044"/>
      <c r="P178" s="308"/>
      <c r="Q178" s="308"/>
      <c r="R178" s="231"/>
      <c r="S178" s="656"/>
      <c r="T178" s="657"/>
    </row>
    <row r="179" spans="1:20" ht="33.950000000000003" customHeight="1" x14ac:dyDescent="0.25">
      <c r="A179" s="46"/>
      <c r="B179" s="143"/>
      <c r="C179" s="1039"/>
      <c r="D179" s="1040"/>
      <c r="E179" s="208"/>
      <c r="F179" s="473"/>
      <c r="G179" s="232"/>
      <c r="H179" s="195"/>
      <c r="I179" s="455"/>
      <c r="J179" s="232"/>
      <c r="K179" s="416"/>
      <c r="L179" s="1044"/>
      <c r="M179" s="1044"/>
      <c r="N179" s="1044"/>
      <c r="O179" s="1044"/>
      <c r="P179" s="308"/>
      <c r="Q179" s="308"/>
      <c r="R179" s="231"/>
      <c r="S179" s="656"/>
      <c r="T179" s="657"/>
    </row>
    <row r="180" spans="1:20" ht="33.950000000000003" customHeight="1" x14ac:dyDescent="0.25">
      <c r="A180" s="46"/>
      <c r="B180" s="143"/>
      <c r="C180" s="1039"/>
      <c r="D180" s="1040"/>
      <c r="E180" s="208"/>
      <c r="F180" s="473"/>
      <c r="G180" s="232"/>
      <c r="H180" s="195"/>
      <c r="I180" s="455"/>
      <c r="J180" s="232"/>
      <c r="K180" s="416"/>
      <c r="L180" s="1044"/>
      <c r="M180" s="1044"/>
      <c r="N180" s="1044"/>
      <c r="O180" s="1044"/>
      <c r="P180" s="308"/>
      <c r="Q180" s="308"/>
      <c r="R180" s="231"/>
      <c r="S180" s="656"/>
      <c r="T180" s="657"/>
    </row>
    <row r="181" spans="1:20" ht="33.950000000000003" customHeight="1" x14ac:dyDescent="0.25">
      <c r="A181" s="46"/>
      <c r="B181" s="143"/>
      <c r="C181" s="1039"/>
      <c r="D181" s="1040"/>
      <c r="E181" s="208"/>
      <c r="F181" s="473"/>
      <c r="G181" s="232"/>
      <c r="H181" s="195"/>
      <c r="I181" s="455"/>
      <c r="J181" s="232"/>
      <c r="K181" s="416"/>
      <c r="L181" s="1044"/>
      <c r="M181" s="1044"/>
      <c r="N181" s="1044"/>
      <c r="O181" s="1044"/>
      <c r="P181" s="308"/>
      <c r="Q181" s="308"/>
      <c r="R181" s="231"/>
      <c r="S181" s="656"/>
      <c r="T181" s="657"/>
    </row>
    <row r="182" spans="1:20" ht="33.950000000000003" customHeight="1" x14ac:dyDescent="0.25">
      <c r="A182" s="46"/>
      <c r="B182" s="143"/>
      <c r="C182" s="1039"/>
      <c r="D182" s="1040"/>
      <c r="E182" s="208"/>
      <c r="F182" s="473"/>
      <c r="G182" s="232"/>
      <c r="H182" s="195"/>
      <c r="I182" s="455"/>
      <c r="J182" s="232"/>
      <c r="K182" s="416"/>
      <c r="L182" s="1044"/>
      <c r="M182" s="1044"/>
      <c r="N182" s="1044"/>
      <c r="O182" s="1044"/>
      <c r="P182" s="308"/>
      <c r="Q182" s="308"/>
      <c r="R182" s="231"/>
      <c r="S182" s="656"/>
      <c r="T182" s="657"/>
    </row>
    <row r="183" spans="1:20" ht="33.950000000000003" customHeight="1" x14ac:dyDescent="0.25">
      <c r="A183" s="46"/>
      <c r="B183" s="143"/>
      <c r="C183" s="1039"/>
      <c r="D183" s="1040"/>
      <c r="E183" s="208"/>
      <c r="F183" s="473"/>
      <c r="G183" s="232"/>
      <c r="H183" s="195"/>
      <c r="I183" s="455"/>
      <c r="J183" s="232"/>
      <c r="K183" s="416"/>
      <c r="L183" s="1044"/>
      <c r="M183" s="1044"/>
      <c r="N183" s="1044"/>
      <c r="O183" s="1044"/>
      <c r="P183" s="308"/>
      <c r="Q183" s="308"/>
      <c r="R183" s="231"/>
      <c r="S183" s="656"/>
      <c r="T183" s="657"/>
    </row>
    <row r="184" spans="1:20" ht="33.950000000000003" customHeight="1" x14ac:dyDescent="0.25">
      <c r="A184" s="46"/>
      <c r="B184" s="143"/>
      <c r="C184" s="1039"/>
      <c r="D184" s="1040"/>
      <c r="E184" s="208"/>
      <c r="F184" s="473"/>
      <c r="G184" s="232"/>
      <c r="H184" s="195"/>
      <c r="I184" s="455"/>
      <c r="J184" s="232"/>
      <c r="K184" s="416"/>
      <c r="L184" s="1044"/>
      <c r="M184" s="1044"/>
      <c r="N184" s="1044"/>
      <c r="O184" s="1044"/>
      <c r="P184" s="308"/>
      <c r="Q184" s="308"/>
      <c r="R184" s="231"/>
      <c r="S184" s="656"/>
      <c r="T184" s="657"/>
    </row>
    <row r="185" spans="1:20" ht="33.950000000000003" customHeight="1" x14ac:dyDescent="0.25">
      <c r="A185" s="46"/>
      <c r="B185" s="143"/>
      <c r="C185" s="1039"/>
      <c r="D185" s="1040"/>
      <c r="E185" s="208"/>
      <c r="F185" s="473"/>
      <c r="G185" s="232"/>
      <c r="H185" s="195"/>
      <c r="I185" s="455"/>
      <c r="J185" s="232"/>
      <c r="K185" s="416"/>
      <c r="L185" s="1044"/>
      <c r="M185" s="1044"/>
      <c r="N185" s="1044"/>
      <c r="O185" s="1044"/>
      <c r="P185" s="308"/>
      <c r="Q185" s="308"/>
      <c r="R185" s="231"/>
      <c r="S185" s="656"/>
      <c r="T185" s="657"/>
    </row>
    <row r="186" spans="1:20" ht="33.950000000000003" customHeight="1" x14ac:dyDescent="0.25">
      <c r="A186" s="46"/>
      <c r="B186" s="143"/>
      <c r="C186" s="1039"/>
      <c r="D186" s="1040"/>
      <c r="E186" s="208"/>
      <c r="F186" s="473"/>
      <c r="G186" s="232"/>
      <c r="H186" s="195"/>
      <c r="I186" s="455"/>
      <c r="J186" s="232"/>
      <c r="K186" s="416"/>
      <c r="L186" s="1044"/>
      <c r="M186" s="1044"/>
      <c r="N186" s="1044"/>
      <c r="O186" s="1044"/>
      <c r="P186" s="308"/>
      <c r="Q186" s="308"/>
      <c r="R186" s="231"/>
      <c r="S186" s="656"/>
      <c r="T186" s="657"/>
    </row>
    <row r="187" spans="1:20" ht="33.950000000000003" customHeight="1" x14ac:dyDescent="0.25">
      <c r="A187" s="46"/>
      <c r="B187" s="143"/>
      <c r="C187" s="1039"/>
      <c r="D187" s="1040"/>
      <c r="E187" s="208"/>
      <c r="F187" s="473"/>
      <c r="G187" s="232"/>
      <c r="H187" s="195"/>
      <c r="I187" s="455"/>
      <c r="J187" s="232"/>
      <c r="K187" s="416"/>
      <c r="L187" s="1044"/>
      <c r="M187" s="1044"/>
      <c r="N187" s="1044"/>
      <c r="O187" s="1044"/>
      <c r="P187" s="308"/>
      <c r="Q187" s="308"/>
      <c r="R187" s="231"/>
      <c r="S187" s="656"/>
      <c r="T187" s="657"/>
    </row>
    <row r="188" spans="1:20" ht="33.950000000000003" customHeight="1" x14ac:dyDescent="0.25">
      <c r="A188" s="46"/>
      <c r="B188" s="143"/>
      <c r="C188" s="1039"/>
      <c r="D188" s="1040"/>
      <c r="E188" s="208"/>
      <c r="F188" s="473"/>
      <c r="G188" s="232"/>
      <c r="H188" s="195"/>
      <c r="I188" s="455"/>
      <c r="J188" s="232"/>
      <c r="K188" s="416"/>
      <c r="L188" s="1044"/>
      <c r="M188" s="1044"/>
      <c r="N188" s="1044"/>
      <c r="O188" s="1044"/>
      <c r="P188" s="308"/>
      <c r="Q188" s="308"/>
      <c r="R188" s="231"/>
      <c r="S188" s="656"/>
      <c r="T188" s="657"/>
    </row>
    <row r="189" spans="1:20" ht="33.950000000000003" customHeight="1" x14ac:dyDescent="0.25">
      <c r="A189" s="46"/>
      <c r="B189" s="143"/>
      <c r="C189" s="1039"/>
      <c r="D189" s="1040"/>
      <c r="E189" s="208"/>
      <c r="F189" s="473"/>
      <c r="G189" s="232"/>
      <c r="H189" s="195"/>
      <c r="I189" s="455"/>
      <c r="J189" s="232"/>
      <c r="K189" s="416"/>
      <c r="L189" s="1044"/>
      <c r="M189" s="1044"/>
      <c r="N189" s="1044"/>
      <c r="O189" s="1044"/>
      <c r="P189" s="308"/>
      <c r="Q189" s="308"/>
      <c r="R189" s="231"/>
      <c r="S189" s="656"/>
      <c r="T189" s="657"/>
    </row>
    <row r="190" spans="1:20" ht="33.950000000000003" customHeight="1" x14ac:dyDescent="0.25">
      <c r="A190" s="46"/>
      <c r="B190" s="143"/>
      <c r="C190" s="1039"/>
      <c r="D190" s="1040"/>
      <c r="E190" s="208"/>
      <c r="F190" s="473"/>
      <c r="G190" s="232"/>
      <c r="H190" s="195"/>
      <c r="I190" s="455"/>
      <c r="J190" s="232"/>
      <c r="K190" s="416"/>
      <c r="L190" s="1044"/>
      <c r="M190" s="1044"/>
      <c r="N190" s="1044"/>
      <c r="O190" s="1044"/>
      <c r="P190" s="308"/>
      <c r="Q190" s="308"/>
      <c r="R190" s="231"/>
      <c r="S190" s="656"/>
      <c r="T190" s="657"/>
    </row>
    <row r="191" spans="1:20" ht="33.950000000000003" customHeight="1" x14ac:dyDescent="0.25">
      <c r="A191" s="46"/>
      <c r="B191" s="143"/>
      <c r="C191" s="1039"/>
      <c r="D191" s="1040"/>
      <c r="E191" s="208"/>
      <c r="F191" s="473"/>
      <c r="G191" s="232"/>
      <c r="H191" s="195"/>
      <c r="I191" s="455"/>
      <c r="J191" s="232"/>
      <c r="K191" s="416"/>
      <c r="L191" s="1044"/>
      <c r="M191" s="1044"/>
      <c r="N191" s="1044"/>
      <c r="O191" s="1044"/>
      <c r="P191" s="308"/>
      <c r="Q191" s="308"/>
      <c r="R191" s="231"/>
      <c r="S191" s="656"/>
      <c r="T191" s="657"/>
    </row>
    <row r="192" spans="1:20" ht="33.950000000000003" customHeight="1" x14ac:dyDescent="0.25">
      <c r="A192" s="46"/>
      <c r="B192" s="143"/>
      <c r="C192" s="1039"/>
      <c r="D192" s="1040"/>
      <c r="E192" s="208"/>
      <c r="F192" s="473"/>
      <c r="G192" s="232"/>
      <c r="H192" s="195"/>
      <c r="I192" s="455"/>
      <c r="J192" s="232"/>
      <c r="K192" s="416"/>
      <c r="L192" s="1044"/>
      <c r="M192" s="1044"/>
      <c r="N192" s="1044"/>
      <c r="O192" s="1044"/>
      <c r="P192" s="308"/>
      <c r="Q192" s="308"/>
      <c r="R192" s="231"/>
      <c r="S192" s="656"/>
      <c r="T192" s="657"/>
    </row>
    <row r="193" spans="1:20" ht="33.950000000000003" customHeight="1" x14ac:dyDescent="0.25">
      <c r="A193" s="46"/>
      <c r="B193" s="143"/>
      <c r="C193" s="1039"/>
      <c r="D193" s="1040"/>
      <c r="E193" s="208"/>
      <c r="F193" s="473"/>
      <c r="G193" s="232"/>
      <c r="H193" s="195"/>
      <c r="I193" s="455"/>
      <c r="J193" s="232"/>
      <c r="K193" s="416"/>
      <c r="L193" s="1044"/>
      <c r="M193" s="1044"/>
      <c r="N193" s="1044"/>
      <c r="O193" s="1044"/>
      <c r="P193" s="308"/>
      <c r="Q193" s="308"/>
      <c r="R193" s="231"/>
      <c r="S193" s="656"/>
      <c r="T193" s="657"/>
    </row>
    <row r="194" spans="1:20" ht="33.950000000000003" customHeight="1" x14ac:dyDescent="0.25">
      <c r="A194" s="46"/>
      <c r="B194" s="143"/>
      <c r="C194" s="1039"/>
      <c r="D194" s="1040"/>
      <c r="E194" s="208"/>
      <c r="F194" s="473"/>
      <c r="G194" s="232"/>
      <c r="H194" s="195"/>
      <c r="I194" s="455"/>
      <c r="J194" s="232"/>
      <c r="K194" s="416"/>
      <c r="L194" s="1044"/>
      <c r="M194" s="1044"/>
      <c r="N194" s="1044"/>
      <c r="O194" s="1044"/>
      <c r="P194" s="308"/>
      <c r="Q194" s="308"/>
      <c r="R194" s="231"/>
      <c r="S194" s="656"/>
      <c r="T194" s="657"/>
    </row>
    <row r="195" spans="1:20" ht="33.950000000000003" customHeight="1" x14ac:dyDescent="0.25">
      <c r="A195" s="46"/>
      <c r="B195" s="143"/>
      <c r="C195" s="1039"/>
      <c r="D195" s="1040"/>
      <c r="E195" s="208"/>
      <c r="F195" s="473"/>
      <c r="G195" s="232"/>
      <c r="H195" s="195"/>
      <c r="I195" s="455"/>
      <c r="J195" s="232"/>
      <c r="K195" s="416"/>
      <c r="L195" s="1044"/>
      <c r="M195" s="1044"/>
      <c r="N195" s="1044"/>
      <c r="O195" s="1044"/>
      <c r="P195" s="308"/>
      <c r="Q195" s="308"/>
      <c r="R195" s="231"/>
      <c r="S195" s="656"/>
      <c r="T195" s="657"/>
    </row>
    <row r="196" spans="1:20" ht="33.950000000000003" customHeight="1" x14ac:dyDescent="0.25">
      <c r="A196" s="46"/>
      <c r="B196" s="143"/>
      <c r="C196" s="1039"/>
      <c r="D196" s="1040"/>
      <c r="E196" s="208"/>
      <c r="F196" s="473"/>
      <c r="G196" s="232"/>
      <c r="H196" s="195"/>
      <c r="I196" s="455"/>
      <c r="J196" s="232"/>
      <c r="K196" s="416"/>
      <c r="L196" s="1044"/>
      <c r="M196" s="1044"/>
      <c r="N196" s="1044"/>
      <c r="O196" s="1044"/>
      <c r="P196" s="308"/>
      <c r="Q196" s="308"/>
      <c r="R196" s="231"/>
      <c r="S196" s="656"/>
      <c r="T196" s="657"/>
    </row>
    <row r="197" spans="1:20" ht="33.950000000000003" customHeight="1" x14ac:dyDescent="0.25">
      <c r="A197" s="46"/>
      <c r="B197" s="143"/>
      <c r="C197" s="1039"/>
      <c r="D197" s="1040"/>
      <c r="E197" s="208"/>
      <c r="F197" s="473"/>
      <c r="G197" s="232"/>
      <c r="H197" s="195"/>
      <c r="I197" s="455"/>
      <c r="J197" s="232"/>
      <c r="K197" s="416"/>
      <c r="L197" s="1044"/>
      <c r="M197" s="1044"/>
      <c r="N197" s="1044"/>
      <c r="O197" s="1044"/>
      <c r="P197" s="308"/>
      <c r="Q197" s="308"/>
      <c r="R197" s="231"/>
      <c r="S197" s="656"/>
      <c r="T197" s="657"/>
    </row>
    <row r="198" spans="1:20" ht="33.950000000000003" customHeight="1" x14ac:dyDescent="0.25">
      <c r="A198" s="46"/>
      <c r="B198" s="143"/>
      <c r="C198" s="1039"/>
      <c r="D198" s="1040"/>
      <c r="E198" s="208"/>
      <c r="F198" s="473"/>
      <c r="G198" s="232"/>
      <c r="H198" s="195"/>
      <c r="I198" s="455"/>
      <c r="J198" s="232"/>
      <c r="K198" s="416"/>
      <c r="L198" s="1044"/>
      <c r="M198" s="1044"/>
      <c r="N198" s="1044"/>
      <c r="O198" s="1044"/>
      <c r="P198" s="308"/>
      <c r="Q198" s="308"/>
      <c r="R198" s="231"/>
      <c r="S198" s="656"/>
      <c r="T198" s="657"/>
    </row>
    <row r="199" spans="1:20" ht="33.950000000000003" customHeight="1" x14ac:dyDescent="0.25">
      <c r="A199" s="46"/>
      <c r="B199" s="143"/>
      <c r="C199" s="1039"/>
      <c r="D199" s="1040"/>
      <c r="E199" s="208"/>
      <c r="F199" s="473"/>
      <c r="G199" s="232"/>
      <c r="H199" s="195"/>
      <c r="I199" s="455"/>
      <c r="J199" s="232"/>
      <c r="K199" s="416"/>
      <c r="L199" s="1044"/>
      <c r="M199" s="1044"/>
      <c r="N199" s="1044"/>
      <c r="O199" s="1044"/>
      <c r="P199" s="308"/>
      <c r="Q199" s="308"/>
      <c r="R199" s="231"/>
      <c r="S199" s="656"/>
      <c r="T199" s="657"/>
    </row>
    <row r="200" spans="1:20" ht="33.950000000000003" customHeight="1" x14ac:dyDescent="0.25">
      <c r="A200" s="46"/>
      <c r="B200" s="143"/>
      <c r="C200" s="1039"/>
      <c r="D200" s="1040"/>
      <c r="E200" s="208"/>
      <c r="F200" s="473"/>
      <c r="G200" s="232"/>
      <c r="H200" s="195"/>
      <c r="I200" s="455"/>
      <c r="J200" s="232"/>
      <c r="K200" s="416"/>
      <c r="L200" s="1044"/>
      <c r="M200" s="1044"/>
      <c r="N200" s="1044"/>
      <c r="O200" s="1044"/>
      <c r="P200" s="308"/>
      <c r="Q200" s="308"/>
      <c r="R200" s="231"/>
      <c r="S200" s="656"/>
      <c r="T200" s="657"/>
    </row>
    <row r="201" spans="1:20" ht="33.950000000000003" customHeight="1" x14ac:dyDescent="0.25">
      <c r="A201" s="46"/>
      <c r="B201" s="143"/>
      <c r="C201" s="1039"/>
      <c r="D201" s="1040"/>
      <c r="E201" s="208"/>
      <c r="F201" s="473"/>
      <c r="G201" s="232"/>
      <c r="H201" s="195"/>
      <c r="I201" s="455"/>
      <c r="J201" s="232"/>
      <c r="K201" s="416"/>
      <c r="L201" s="1044"/>
      <c r="M201" s="1044"/>
      <c r="N201" s="1044"/>
      <c r="O201" s="1044"/>
      <c r="P201" s="308"/>
      <c r="Q201" s="308"/>
      <c r="R201" s="231"/>
      <c r="S201" s="656"/>
      <c r="T201" s="657"/>
    </row>
    <row r="202" spans="1:20" ht="33.950000000000003" customHeight="1" x14ac:dyDescent="0.25">
      <c r="A202" s="46"/>
      <c r="B202" s="143"/>
      <c r="C202" s="1039"/>
      <c r="D202" s="1040"/>
      <c r="E202" s="208"/>
      <c r="F202" s="473"/>
      <c r="G202" s="232"/>
      <c r="H202" s="195"/>
      <c r="I202" s="455"/>
      <c r="J202" s="232"/>
      <c r="K202" s="416"/>
      <c r="L202" s="1044"/>
      <c r="M202" s="1044"/>
      <c r="N202" s="1044"/>
      <c r="O202" s="1044"/>
      <c r="P202" s="308"/>
      <c r="Q202" s="308"/>
      <c r="R202" s="231"/>
      <c r="S202" s="656"/>
      <c r="T202" s="657"/>
    </row>
    <row r="203" spans="1:20" ht="33.950000000000003" customHeight="1" x14ac:dyDescent="0.25">
      <c r="A203" s="46"/>
      <c r="B203" s="143"/>
      <c r="C203" s="1039"/>
      <c r="D203" s="1040"/>
      <c r="E203" s="208"/>
      <c r="F203" s="473"/>
      <c r="G203" s="232"/>
      <c r="H203" s="195"/>
      <c r="I203" s="455"/>
      <c r="J203" s="232"/>
      <c r="K203" s="416"/>
      <c r="L203" s="1044"/>
      <c r="M203" s="1044"/>
      <c r="N203" s="1044"/>
      <c r="O203" s="1044"/>
      <c r="P203" s="308"/>
      <c r="Q203" s="308"/>
      <c r="R203" s="231"/>
      <c r="S203" s="656"/>
      <c r="T203" s="657"/>
    </row>
    <row r="204" spans="1:20" ht="33.950000000000003" customHeight="1" x14ac:dyDescent="0.25">
      <c r="A204" s="46"/>
      <c r="B204" s="143"/>
      <c r="C204" s="1039"/>
      <c r="D204" s="1040"/>
      <c r="E204" s="208"/>
      <c r="F204" s="473"/>
      <c r="G204" s="232"/>
      <c r="H204" s="195"/>
      <c r="I204" s="455"/>
      <c r="J204" s="232"/>
      <c r="K204" s="416"/>
      <c r="L204" s="1044"/>
      <c r="M204" s="1044"/>
      <c r="N204" s="1044"/>
      <c r="O204" s="1044"/>
      <c r="P204" s="308"/>
      <c r="Q204" s="308"/>
      <c r="R204" s="231"/>
      <c r="S204" s="656"/>
      <c r="T204" s="657"/>
    </row>
    <row r="205" spans="1:20" ht="33.950000000000003" customHeight="1" x14ac:dyDescent="0.25">
      <c r="A205" s="46"/>
      <c r="B205" s="143"/>
      <c r="C205" s="1039"/>
      <c r="D205" s="1040"/>
      <c r="E205" s="208"/>
      <c r="F205" s="473"/>
      <c r="G205" s="232"/>
      <c r="H205" s="195"/>
      <c r="I205" s="455"/>
      <c r="J205" s="232"/>
      <c r="K205" s="416"/>
      <c r="L205" s="1044"/>
      <c r="M205" s="1044"/>
      <c r="N205" s="1044"/>
      <c r="O205" s="1044"/>
      <c r="P205" s="308"/>
      <c r="Q205" s="308"/>
      <c r="R205" s="231"/>
      <c r="S205" s="656"/>
      <c r="T205" s="657"/>
    </row>
    <row r="206" spans="1:20" ht="33.950000000000003" customHeight="1" x14ac:dyDescent="0.25">
      <c r="A206" s="46"/>
      <c r="B206" s="143"/>
      <c r="C206" s="1039"/>
      <c r="D206" s="1040"/>
      <c r="E206" s="208"/>
      <c r="F206" s="473"/>
      <c r="G206" s="232"/>
      <c r="H206" s="195"/>
      <c r="I206" s="455"/>
      <c r="J206" s="232"/>
      <c r="K206" s="416"/>
      <c r="L206" s="1044"/>
      <c r="M206" s="1044"/>
      <c r="N206" s="1044"/>
      <c r="O206" s="1044"/>
      <c r="P206" s="308"/>
      <c r="Q206" s="308"/>
      <c r="R206" s="231"/>
      <c r="S206" s="656"/>
      <c r="T206" s="657"/>
    </row>
    <row r="207" spans="1:20" ht="33.950000000000003" customHeight="1" x14ac:dyDescent="0.25">
      <c r="A207" s="46"/>
      <c r="B207" s="143"/>
      <c r="C207" s="1039"/>
      <c r="D207" s="1040"/>
      <c r="E207" s="208"/>
      <c r="F207" s="473"/>
      <c r="G207" s="232"/>
      <c r="H207" s="195"/>
      <c r="I207" s="455"/>
      <c r="J207" s="232"/>
      <c r="K207" s="416"/>
      <c r="L207" s="1044"/>
      <c r="M207" s="1044"/>
      <c r="N207" s="1044"/>
      <c r="O207" s="1044"/>
      <c r="P207" s="308"/>
      <c r="Q207" s="308"/>
      <c r="R207" s="231"/>
      <c r="S207" s="656"/>
      <c r="T207" s="657"/>
    </row>
    <row r="208" spans="1:20" ht="33.950000000000003" customHeight="1" x14ac:dyDescent="0.25">
      <c r="A208" s="46"/>
      <c r="B208" s="143"/>
      <c r="C208" s="1039"/>
      <c r="D208" s="1040"/>
      <c r="E208" s="208"/>
      <c r="F208" s="473"/>
      <c r="G208" s="232"/>
      <c r="H208" s="195"/>
      <c r="I208" s="455"/>
      <c r="J208" s="232"/>
      <c r="K208" s="416"/>
      <c r="L208" s="1044"/>
      <c r="M208" s="1044"/>
      <c r="N208" s="1044"/>
      <c r="O208" s="1044"/>
      <c r="P208" s="308"/>
      <c r="Q208" s="308"/>
      <c r="R208" s="231"/>
      <c r="S208" s="656"/>
      <c r="T208" s="657"/>
    </row>
    <row r="209" spans="1:20" ht="33.950000000000003" customHeight="1" x14ac:dyDescent="0.25">
      <c r="A209" s="46"/>
      <c r="B209" s="143"/>
      <c r="C209" s="1039"/>
      <c r="D209" s="1040"/>
      <c r="E209" s="208"/>
      <c r="F209" s="473"/>
      <c r="G209" s="232"/>
      <c r="H209" s="195"/>
      <c r="I209" s="455"/>
      <c r="J209" s="232"/>
      <c r="K209" s="416"/>
      <c r="L209" s="1044"/>
      <c r="M209" s="1044"/>
      <c r="N209" s="1044"/>
      <c r="O209" s="1044"/>
      <c r="P209" s="308"/>
      <c r="Q209" s="308"/>
      <c r="R209" s="231"/>
      <c r="S209" s="656"/>
      <c r="T209" s="657"/>
    </row>
    <row r="210" spans="1:20" ht="33.950000000000003" customHeight="1" x14ac:dyDescent="0.25">
      <c r="A210" s="46"/>
      <c r="B210" s="143"/>
      <c r="C210" s="1039"/>
      <c r="D210" s="1040"/>
      <c r="E210" s="208"/>
      <c r="F210" s="473"/>
      <c r="G210" s="232"/>
      <c r="H210" s="195"/>
      <c r="I210" s="455"/>
      <c r="J210" s="232"/>
      <c r="K210" s="416"/>
      <c r="L210" s="1044"/>
      <c r="M210" s="1044"/>
      <c r="N210" s="1044"/>
      <c r="O210" s="1044"/>
      <c r="P210" s="308"/>
      <c r="Q210" s="308"/>
      <c r="R210" s="231"/>
      <c r="S210" s="656"/>
      <c r="T210" s="657"/>
    </row>
    <row r="211" spans="1:20" ht="33.950000000000003" customHeight="1" x14ac:dyDescent="0.25">
      <c r="A211" s="46"/>
      <c r="B211" s="143"/>
      <c r="C211" s="1039"/>
      <c r="D211" s="1040"/>
      <c r="E211" s="208"/>
      <c r="F211" s="473"/>
      <c r="G211" s="232"/>
      <c r="H211" s="195"/>
      <c r="I211" s="455"/>
      <c r="J211" s="232"/>
      <c r="K211" s="416"/>
      <c r="L211" s="1044"/>
      <c r="M211" s="1044"/>
      <c r="N211" s="1044"/>
      <c r="O211" s="1044"/>
      <c r="P211" s="308"/>
      <c r="Q211" s="308"/>
      <c r="R211" s="231"/>
      <c r="S211" s="656"/>
      <c r="T211" s="657"/>
    </row>
    <row r="212" spans="1:20" ht="33.950000000000003" customHeight="1" x14ac:dyDescent="0.25">
      <c r="A212" s="46"/>
      <c r="B212" s="143"/>
      <c r="C212" s="1039"/>
      <c r="D212" s="1040"/>
      <c r="E212" s="208"/>
      <c r="F212" s="473"/>
      <c r="G212" s="232"/>
      <c r="H212" s="195"/>
      <c r="I212" s="455"/>
      <c r="J212" s="232"/>
      <c r="K212" s="416"/>
      <c r="L212" s="1044"/>
      <c r="M212" s="1044"/>
      <c r="N212" s="1044"/>
      <c r="O212" s="1044"/>
      <c r="P212" s="308"/>
      <c r="Q212" s="308"/>
      <c r="R212" s="231"/>
      <c r="S212" s="656"/>
      <c r="T212" s="657"/>
    </row>
    <row r="213" spans="1:20" ht="33.950000000000003" customHeight="1" x14ac:dyDescent="0.25">
      <c r="A213" s="46"/>
      <c r="B213" s="143"/>
      <c r="C213" s="1039"/>
      <c r="D213" s="1040"/>
      <c r="E213" s="208"/>
      <c r="F213" s="473"/>
      <c r="G213" s="232"/>
      <c r="H213" s="195"/>
      <c r="I213" s="455"/>
      <c r="J213" s="232"/>
      <c r="K213" s="416"/>
      <c r="L213" s="1044"/>
      <c r="M213" s="1044"/>
      <c r="N213" s="1044"/>
      <c r="O213" s="1044"/>
      <c r="P213" s="308"/>
      <c r="Q213" s="308"/>
      <c r="R213" s="231"/>
      <c r="S213" s="656"/>
      <c r="T213" s="657"/>
    </row>
    <row r="214" spans="1:20" ht="33.950000000000003" customHeight="1" x14ac:dyDescent="0.25">
      <c r="A214" s="46"/>
      <c r="B214" s="143"/>
      <c r="C214" s="1039"/>
      <c r="D214" s="1040"/>
      <c r="E214" s="208"/>
      <c r="F214" s="473"/>
      <c r="G214" s="232"/>
      <c r="H214" s="195"/>
      <c r="I214" s="455"/>
      <c r="J214" s="232"/>
      <c r="K214" s="416"/>
      <c r="L214" s="1044"/>
      <c r="M214" s="1044"/>
      <c r="N214" s="1044"/>
      <c r="O214" s="1044"/>
      <c r="P214" s="308"/>
      <c r="Q214" s="308"/>
      <c r="R214" s="231"/>
      <c r="S214" s="656"/>
      <c r="T214" s="657"/>
    </row>
    <row r="215" spans="1:20" ht="33.950000000000003" customHeight="1" x14ac:dyDescent="0.25">
      <c r="A215" s="46"/>
      <c r="B215" s="143"/>
      <c r="C215" s="1039"/>
      <c r="D215" s="1040"/>
      <c r="E215" s="208"/>
      <c r="F215" s="473"/>
      <c r="G215" s="232"/>
      <c r="H215" s="195"/>
      <c r="I215" s="455"/>
      <c r="J215" s="232"/>
      <c r="K215" s="416"/>
      <c r="L215" s="1044"/>
      <c r="M215" s="1044"/>
      <c r="N215" s="1044"/>
      <c r="O215" s="1044"/>
      <c r="P215" s="308"/>
      <c r="Q215" s="308"/>
      <c r="R215" s="231"/>
      <c r="S215" s="656"/>
      <c r="T215" s="657"/>
    </row>
    <row r="216" spans="1:20" ht="33.950000000000003" customHeight="1" x14ac:dyDescent="0.25">
      <c r="A216" s="46"/>
      <c r="B216" s="143"/>
      <c r="C216" s="1039"/>
      <c r="D216" s="1040"/>
      <c r="E216" s="208"/>
      <c r="F216" s="473"/>
      <c r="G216" s="232"/>
      <c r="H216" s="195"/>
      <c r="I216" s="455"/>
      <c r="J216" s="232"/>
      <c r="K216" s="416"/>
      <c r="L216" s="1044"/>
      <c r="M216" s="1044"/>
      <c r="N216" s="1044"/>
      <c r="O216" s="1044"/>
      <c r="P216" s="308"/>
      <c r="Q216" s="308"/>
      <c r="R216" s="231"/>
      <c r="S216" s="656"/>
      <c r="T216" s="657"/>
    </row>
    <row r="217" spans="1:20" ht="33.950000000000003" customHeight="1" x14ac:dyDescent="0.25">
      <c r="A217" s="46"/>
      <c r="B217" s="143"/>
      <c r="C217" s="1039"/>
      <c r="D217" s="1040"/>
      <c r="E217" s="208"/>
      <c r="F217" s="473"/>
      <c r="G217" s="232"/>
      <c r="H217" s="195"/>
      <c r="I217" s="455"/>
      <c r="J217" s="232"/>
      <c r="K217" s="416"/>
      <c r="L217" s="1044"/>
      <c r="M217" s="1044"/>
      <c r="N217" s="1044"/>
      <c r="O217" s="1044"/>
      <c r="P217" s="308"/>
      <c r="Q217" s="308"/>
      <c r="R217" s="231"/>
      <c r="S217" s="656"/>
      <c r="T217" s="657"/>
    </row>
    <row r="218" spans="1:20" ht="33.950000000000003" customHeight="1" x14ac:dyDescent="0.25">
      <c r="A218" s="46"/>
      <c r="B218" s="143"/>
      <c r="C218" s="1039"/>
      <c r="D218" s="1040"/>
      <c r="E218" s="208"/>
      <c r="F218" s="473"/>
      <c r="G218" s="232"/>
      <c r="H218" s="195"/>
      <c r="I218" s="455"/>
      <c r="J218" s="232"/>
      <c r="K218" s="416"/>
      <c r="L218" s="1044"/>
      <c r="M218" s="1044"/>
      <c r="N218" s="1044"/>
      <c r="O218" s="1044"/>
      <c r="P218" s="308"/>
      <c r="Q218" s="308"/>
      <c r="R218" s="231"/>
      <c r="S218" s="656"/>
      <c r="T218" s="657"/>
    </row>
    <row r="219" spans="1:20" ht="33.950000000000003" customHeight="1" x14ac:dyDescent="0.25">
      <c r="A219" s="46"/>
      <c r="B219" s="143"/>
      <c r="C219" s="1039"/>
      <c r="D219" s="1040"/>
      <c r="E219" s="208"/>
      <c r="F219" s="473"/>
      <c r="G219" s="232"/>
      <c r="H219" s="195"/>
      <c r="I219" s="455"/>
      <c r="J219" s="232"/>
      <c r="K219" s="416"/>
      <c r="L219" s="1044"/>
      <c r="M219" s="1044"/>
      <c r="N219" s="1044"/>
      <c r="O219" s="1044"/>
      <c r="P219" s="308"/>
      <c r="Q219" s="308"/>
      <c r="R219" s="231"/>
      <c r="S219" s="656"/>
      <c r="T219" s="657"/>
    </row>
    <row r="220" spans="1:20" ht="33.950000000000003" customHeight="1" x14ac:dyDescent="0.25">
      <c r="A220" s="46"/>
      <c r="B220" s="143"/>
      <c r="C220" s="1039"/>
      <c r="D220" s="1040"/>
      <c r="E220" s="208"/>
      <c r="F220" s="473"/>
      <c r="G220" s="232"/>
      <c r="H220" s="195"/>
      <c r="I220" s="455"/>
      <c r="J220" s="232"/>
      <c r="K220" s="416"/>
      <c r="L220" s="1044"/>
      <c r="M220" s="1044"/>
      <c r="N220" s="1044"/>
      <c r="O220" s="1044"/>
      <c r="P220" s="308"/>
      <c r="Q220" s="308"/>
      <c r="R220" s="231"/>
      <c r="S220" s="656"/>
      <c r="T220" s="657"/>
    </row>
    <row r="221" spans="1:20" ht="33.950000000000003" customHeight="1" x14ac:dyDescent="0.25">
      <c r="A221" s="46"/>
      <c r="B221" s="143"/>
      <c r="C221" s="1039"/>
      <c r="D221" s="1040"/>
      <c r="E221" s="208"/>
      <c r="F221" s="473"/>
      <c r="G221" s="232"/>
      <c r="H221" s="195"/>
      <c r="I221" s="455"/>
      <c r="J221" s="232"/>
      <c r="K221" s="416"/>
      <c r="L221" s="1044"/>
      <c r="M221" s="1044"/>
      <c r="N221" s="1044"/>
      <c r="O221" s="1044"/>
      <c r="P221" s="308"/>
      <c r="Q221" s="308"/>
      <c r="R221" s="231"/>
      <c r="S221" s="656"/>
      <c r="T221" s="657"/>
    </row>
    <row r="222" spans="1:20" ht="33.950000000000003" customHeight="1" x14ac:dyDescent="0.25">
      <c r="A222" s="46"/>
      <c r="B222" s="143"/>
      <c r="C222" s="1039"/>
      <c r="D222" s="1040"/>
      <c r="E222" s="208"/>
      <c r="F222" s="473"/>
      <c r="G222" s="232"/>
      <c r="H222" s="195"/>
      <c r="I222" s="455"/>
      <c r="J222" s="232"/>
      <c r="K222" s="416"/>
      <c r="L222" s="1044"/>
      <c r="M222" s="1044"/>
      <c r="N222" s="1044"/>
      <c r="O222" s="1044"/>
      <c r="P222" s="308"/>
      <c r="Q222" s="308"/>
      <c r="R222" s="231"/>
      <c r="S222" s="656"/>
      <c r="T222" s="657"/>
    </row>
    <row r="223" spans="1:20" ht="33.950000000000003" customHeight="1" x14ac:dyDescent="0.25">
      <c r="A223" s="46"/>
      <c r="B223" s="143"/>
      <c r="C223" s="1039"/>
      <c r="D223" s="1040"/>
      <c r="E223" s="208"/>
      <c r="F223" s="473"/>
      <c r="G223" s="232"/>
      <c r="H223" s="195"/>
      <c r="I223" s="455"/>
      <c r="J223" s="232"/>
      <c r="K223" s="416"/>
      <c r="L223" s="1044"/>
      <c r="M223" s="1044"/>
      <c r="N223" s="1044"/>
      <c r="O223" s="1044"/>
      <c r="P223" s="308"/>
      <c r="Q223" s="308"/>
      <c r="R223" s="231"/>
      <c r="S223" s="656"/>
      <c r="T223" s="657"/>
    </row>
    <row r="224" spans="1:20" ht="33.950000000000003" customHeight="1" x14ac:dyDescent="0.25">
      <c r="A224" s="46"/>
      <c r="B224" s="143"/>
      <c r="C224" s="1039"/>
      <c r="D224" s="1040"/>
      <c r="E224" s="208"/>
      <c r="F224" s="473"/>
      <c r="G224" s="232"/>
      <c r="H224" s="195"/>
      <c r="I224" s="455"/>
      <c r="J224" s="232"/>
      <c r="K224" s="416"/>
      <c r="L224" s="1044"/>
      <c r="M224" s="1044"/>
      <c r="N224" s="1044"/>
      <c r="O224" s="1044"/>
      <c r="P224" s="308"/>
      <c r="Q224" s="308"/>
      <c r="R224" s="231"/>
      <c r="S224" s="656"/>
      <c r="T224" s="657"/>
    </row>
    <row r="225" spans="1:20" ht="33.950000000000003" customHeight="1" x14ac:dyDescent="0.25">
      <c r="A225" s="46"/>
      <c r="B225" s="143"/>
      <c r="C225" s="1039"/>
      <c r="D225" s="1040"/>
      <c r="E225" s="208"/>
      <c r="F225" s="473"/>
      <c r="G225" s="232"/>
      <c r="H225" s="195"/>
      <c r="I225" s="455"/>
      <c r="J225" s="232"/>
      <c r="K225" s="416"/>
      <c r="L225" s="1044"/>
      <c r="M225" s="1044"/>
      <c r="N225" s="1044"/>
      <c r="O225" s="1044"/>
      <c r="P225" s="308"/>
      <c r="Q225" s="308"/>
      <c r="R225" s="231"/>
      <c r="S225" s="656"/>
      <c r="T225" s="657"/>
    </row>
    <row r="226" spans="1:20" ht="33.950000000000003" customHeight="1" x14ac:dyDescent="0.25">
      <c r="A226" s="46"/>
      <c r="B226" s="143"/>
      <c r="C226" s="1039"/>
      <c r="D226" s="1040"/>
      <c r="E226" s="208"/>
      <c r="F226" s="473"/>
      <c r="G226" s="232"/>
      <c r="H226" s="195"/>
      <c r="I226" s="455"/>
      <c r="J226" s="232"/>
      <c r="K226" s="416"/>
      <c r="L226" s="1044"/>
      <c r="M226" s="1044"/>
      <c r="N226" s="1044"/>
      <c r="O226" s="1044"/>
      <c r="P226" s="308"/>
      <c r="Q226" s="308"/>
      <c r="R226" s="231"/>
      <c r="S226" s="656"/>
      <c r="T226" s="657"/>
    </row>
    <row r="227" spans="1:20" ht="33.950000000000003" customHeight="1" x14ac:dyDescent="0.25">
      <c r="A227" s="46"/>
      <c r="B227" s="143"/>
      <c r="C227" s="1039"/>
      <c r="D227" s="1040"/>
      <c r="E227" s="208"/>
      <c r="F227" s="473"/>
      <c r="G227" s="232"/>
      <c r="H227" s="195"/>
      <c r="I227" s="455"/>
      <c r="J227" s="232"/>
      <c r="K227" s="416"/>
      <c r="L227" s="1044"/>
      <c r="M227" s="1044"/>
      <c r="N227" s="1044"/>
      <c r="O227" s="1044"/>
      <c r="P227" s="308"/>
      <c r="Q227" s="308"/>
      <c r="R227" s="231"/>
      <c r="S227" s="656"/>
      <c r="T227" s="657"/>
    </row>
    <row r="228" spans="1:20" ht="33.950000000000003" customHeight="1" x14ac:dyDescent="0.25">
      <c r="A228" s="46"/>
      <c r="B228" s="143"/>
      <c r="C228" s="1039"/>
      <c r="D228" s="1040"/>
      <c r="E228" s="208"/>
      <c r="F228" s="473"/>
      <c r="G228" s="232"/>
      <c r="H228" s="195"/>
      <c r="I228" s="455"/>
      <c r="J228" s="232"/>
      <c r="K228" s="416"/>
      <c r="L228" s="1044"/>
      <c r="M228" s="1044"/>
      <c r="N228" s="1044"/>
      <c r="O228" s="1044"/>
      <c r="P228" s="308"/>
      <c r="Q228" s="308"/>
      <c r="R228" s="231"/>
      <c r="S228" s="656"/>
      <c r="T228" s="657"/>
    </row>
    <row r="229" spans="1:20" ht="33.950000000000003" customHeight="1" x14ac:dyDescent="0.25">
      <c r="A229" s="46"/>
      <c r="B229" s="143"/>
      <c r="C229" s="1039"/>
      <c r="D229" s="1040"/>
      <c r="E229" s="208"/>
      <c r="F229" s="473"/>
      <c r="G229" s="232"/>
      <c r="H229" s="195"/>
      <c r="I229" s="455"/>
      <c r="J229" s="232"/>
      <c r="K229" s="416"/>
      <c r="L229" s="1044"/>
      <c r="M229" s="1044"/>
      <c r="N229" s="1044"/>
      <c r="O229" s="1044"/>
      <c r="P229" s="308"/>
      <c r="Q229" s="308"/>
      <c r="R229" s="231"/>
      <c r="S229" s="656"/>
      <c r="T229" s="657"/>
    </row>
    <row r="230" spans="1:20" ht="33.950000000000003" customHeight="1" x14ac:dyDescent="0.25">
      <c r="A230" s="46"/>
      <c r="B230" s="143"/>
      <c r="C230" s="1039"/>
      <c r="D230" s="1040"/>
      <c r="E230" s="208"/>
      <c r="F230" s="473"/>
      <c r="G230" s="232"/>
      <c r="H230" s="195"/>
      <c r="I230" s="455"/>
      <c r="J230" s="232"/>
      <c r="K230" s="416"/>
      <c r="L230" s="1044"/>
      <c r="M230" s="1044"/>
      <c r="N230" s="1044"/>
      <c r="O230" s="1044"/>
      <c r="P230" s="308"/>
      <c r="Q230" s="308"/>
      <c r="R230" s="231"/>
      <c r="S230" s="656"/>
      <c r="T230" s="657"/>
    </row>
    <row r="231" spans="1:20" ht="33.950000000000003" customHeight="1" x14ac:dyDescent="0.25">
      <c r="A231" s="46"/>
      <c r="B231" s="143"/>
      <c r="C231" s="1039"/>
      <c r="D231" s="1040"/>
      <c r="E231" s="208"/>
      <c r="F231" s="473"/>
      <c r="G231" s="232"/>
      <c r="H231" s="195"/>
      <c r="I231" s="455"/>
      <c r="J231" s="232"/>
      <c r="K231" s="416"/>
      <c r="L231" s="1044"/>
      <c r="M231" s="1044"/>
      <c r="N231" s="1044"/>
      <c r="O231" s="1044"/>
      <c r="P231" s="308"/>
      <c r="Q231" s="308"/>
      <c r="R231" s="231"/>
      <c r="S231" s="656"/>
      <c r="T231" s="657"/>
    </row>
    <row r="232" spans="1:20" ht="33.950000000000003" customHeight="1" x14ac:dyDescent="0.25">
      <c r="A232" s="46"/>
      <c r="B232" s="143"/>
      <c r="C232" s="1039"/>
      <c r="D232" s="1040"/>
      <c r="E232" s="208"/>
      <c r="F232" s="473"/>
      <c r="G232" s="232"/>
      <c r="H232" s="195"/>
      <c r="I232" s="455"/>
      <c r="J232" s="232"/>
      <c r="K232" s="416"/>
      <c r="L232" s="1044"/>
      <c r="M232" s="1044"/>
      <c r="N232" s="1044"/>
      <c r="O232" s="1044"/>
      <c r="P232" s="308"/>
      <c r="Q232" s="308"/>
      <c r="R232" s="231"/>
      <c r="S232" s="656"/>
      <c r="T232" s="657"/>
    </row>
    <row r="233" spans="1:20" ht="33.950000000000003" customHeight="1" x14ac:dyDescent="0.25">
      <c r="A233" s="46"/>
      <c r="B233" s="143"/>
      <c r="C233" s="1039"/>
      <c r="D233" s="1040"/>
      <c r="E233" s="208"/>
      <c r="F233" s="473"/>
      <c r="G233" s="232"/>
      <c r="H233" s="195"/>
      <c r="I233" s="455"/>
      <c r="J233" s="232"/>
      <c r="K233" s="416"/>
      <c r="L233" s="1044"/>
      <c r="M233" s="1044"/>
      <c r="N233" s="1044"/>
      <c r="O233" s="1044"/>
      <c r="P233" s="308"/>
      <c r="Q233" s="308"/>
      <c r="R233" s="231"/>
      <c r="S233" s="656"/>
      <c r="T233" s="657"/>
    </row>
    <row r="234" spans="1:20" ht="33.950000000000003" customHeight="1" x14ac:dyDescent="0.25">
      <c r="A234" s="46"/>
      <c r="B234" s="143"/>
      <c r="C234" s="1039"/>
      <c r="D234" s="1040"/>
      <c r="E234" s="208"/>
      <c r="F234" s="473"/>
      <c r="G234" s="232"/>
      <c r="H234" s="195"/>
      <c r="I234" s="455"/>
      <c r="J234" s="232"/>
      <c r="K234" s="416"/>
      <c r="L234" s="1044"/>
      <c r="M234" s="1044"/>
      <c r="N234" s="1044"/>
      <c r="O234" s="1044"/>
      <c r="P234" s="308"/>
      <c r="Q234" s="308"/>
      <c r="R234" s="231"/>
      <c r="S234" s="656"/>
      <c r="T234" s="657"/>
    </row>
    <row r="235" spans="1:20" ht="33.950000000000003" customHeight="1" x14ac:dyDescent="0.25">
      <c r="A235" s="46"/>
      <c r="B235" s="143"/>
      <c r="C235" s="1039"/>
      <c r="D235" s="1040"/>
      <c r="E235" s="208"/>
      <c r="F235" s="473"/>
      <c r="G235" s="232"/>
      <c r="H235" s="195"/>
      <c r="I235" s="455"/>
      <c r="J235" s="232"/>
      <c r="K235" s="416"/>
      <c r="L235" s="1044"/>
      <c r="M235" s="1044"/>
      <c r="N235" s="1044"/>
      <c r="O235" s="1044"/>
      <c r="P235" s="308"/>
      <c r="Q235" s="308"/>
      <c r="R235" s="231"/>
      <c r="S235" s="656"/>
      <c r="T235" s="657"/>
    </row>
    <row r="236" spans="1:20" ht="33.950000000000003" customHeight="1" x14ac:dyDescent="0.25">
      <c r="A236" s="46"/>
      <c r="B236" s="143"/>
      <c r="C236" s="1039"/>
      <c r="D236" s="1040"/>
      <c r="E236" s="208"/>
      <c r="F236" s="473"/>
      <c r="G236" s="232"/>
      <c r="H236" s="195"/>
      <c r="I236" s="455"/>
      <c r="J236" s="232"/>
      <c r="K236" s="416"/>
      <c r="L236" s="1044"/>
      <c r="M236" s="1044"/>
      <c r="N236" s="1044"/>
      <c r="O236" s="1044"/>
      <c r="P236" s="308"/>
      <c r="Q236" s="308"/>
      <c r="R236" s="231"/>
      <c r="S236" s="656"/>
      <c r="T236" s="657"/>
    </row>
    <row r="237" spans="1:20" ht="33.950000000000003" customHeight="1" x14ac:dyDescent="0.25">
      <c r="A237" s="46"/>
      <c r="B237" s="143"/>
      <c r="C237" s="1039"/>
      <c r="D237" s="1040"/>
      <c r="E237" s="208"/>
      <c r="F237" s="473"/>
      <c r="G237" s="232"/>
      <c r="H237" s="195"/>
      <c r="I237" s="455"/>
      <c r="J237" s="232"/>
      <c r="K237" s="416"/>
      <c r="L237" s="1044"/>
      <c r="M237" s="1044"/>
      <c r="N237" s="1044"/>
      <c r="O237" s="1044"/>
      <c r="P237" s="308"/>
      <c r="Q237" s="308"/>
      <c r="R237" s="231"/>
      <c r="S237" s="656"/>
      <c r="T237" s="657"/>
    </row>
    <row r="238" spans="1:20" ht="33.950000000000003" customHeight="1" x14ac:dyDescent="0.25">
      <c r="A238" s="46"/>
      <c r="B238" s="143"/>
      <c r="C238" s="1039"/>
      <c r="D238" s="1040"/>
      <c r="E238" s="208"/>
      <c r="F238" s="473"/>
      <c r="G238" s="232"/>
      <c r="H238" s="195"/>
      <c r="I238" s="455"/>
      <c r="J238" s="232"/>
      <c r="K238" s="416"/>
      <c r="L238" s="1044"/>
      <c r="M238" s="1044"/>
      <c r="N238" s="1044"/>
      <c r="O238" s="1044"/>
      <c r="P238" s="308"/>
      <c r="Q238" s="308"/>
      <c r="R238" s="231"/>
      <c r="S238" s="656"/>
      <c r="T238" s="657"/>
    </row>
    <row r="239" spans="1:20" ht="33.950000000000003" customHeight="1" x14ac:dyDescent="0.25">
      <c r="A239" s="46"/>
      <c r="B239" s="143"/>
      <c r="C239" s="1039"/>
      <c r="D239" s="1040"/>
      <c r="E239" s="208"/>
      <c r="F239" s="473"/>
      <c r="G239" s="232"/>
      <c r="H239" s="195"/>
      <c r="I239" s="455"/>
      <c r="J239" s="232"/>
      <c r="K239" s="416"/>
      <c r="L239" s="1044"/>
      <c r="M239" s="1044"/>
      <c r="N239" s="1044"/>
      <c r="O239" s="1044"/>
      <c r="P239" s="308"/>
      <c r="Q239" s="308"/>
      <c r="R239" s="231"/>
      <c r="S239" s="656"/>
      <c r="T239" s="657"/>
    </row>
    <row r="240" spans="1:20" ht="33.950000000000003" customHeight="1" x14ac:dyDescent="0.25">
      <c r="A240" s="46"/>
      <c r="B240" s="143"/>
      <c r="C240" s="1039"/>
      <c r="D240" s="1040"/>
      <c r="E240" s="208"/>
      <c r="F240" s="473"/>
      <c r="G240" s="232"/>
      <c r="H240" s="195"/>
      <c r="I240" s="455"/>
      <c r="J240" s="232"/>
      <c r="K240" s="416"/>
      <c r="L240" s="1044"/>
      <c r="M240" s="1044"/>
      <c r="N240" s="1044"/>
      <c r="O240" s="1044"/>
      <c r="P240" s="308"/>
      <c r="Q240" s="308"/>
      <c r="R240" s="231"/>
      <c r="S240" s="656"/>
      <c r="T240" s="657"/>
    </row>
    <row r="241" spans="1:20" ht="33.950000000000003" customHeight="1" x14ac:dyDescent="0.25">
      <c r="A241" s="46"/>
      <c r="B241" s="143"/>
      <c r="C241" s="1039"/>
      <c r="D241" s="1040"/>
      <c r="E241" s="208"/>
      <c r="F241" s="473"/>
      <c r="G241" s="232"/>
      <c r="H241" s="195"/>
      <c r="I241" s="455"/>
      <c r="J241" s="232"/>
      <c r="K241" s="416"/>
      <c r="L241" s="1044"/>
      <c r="M241" s="1044"/>
      <c r="N241" s="1044"/>
      <c r="O241" s="1044"/>
      <c r="P241" s="308"/>
      <c r="Q241" s="308"/>
      <c r="R241" s="231"/>
      <c r="S241" s="656"/>
      <c r="T241" s="657"/>
    </row>
    <row r="242" spans="1:20" ht="33.950000000000003" customHeight="1" x14ac:dyDescent="0.25">
      <c r="A242" s="46"/>
      <c r="B242" s="143"/>
      <c r="C242" s="1039"/>
      <c r="D242" s="1040"/>
      <c r="E242" s="208"/>
      <c r="F242" s="473"/>
      <c r="G242" s="232"/>
      <c r="H242" s="195"/>
      <c r="I242" s="455"/>
      <c r="J242" s="232"/>
      <c r="K242" s="416"/>
      <c r="L242" s="1044"/>
      <c r="M242" s="1044"/>
      <c r="N242" s="1044"/>
      <c r="O242" s="1044"/>
      <c r="P242" s="308"/>
      <c r="Q242" s="308"/>
      <c r="R242" s="231"/>
      <c r="S242" s="656"/>
      <c r="T242" s="657"/>
    </row>
    <row r="243" spans="1:20" ht="33.950000000000003" customHeight="1" x14ac:dyDescent="0.25">
      <c r="A243" s="46"/>
      <c r="B243" s="143"/>
      <c r="C243" s="1039"/>
      <c r="D243" s="1040"/>
      <c r="E243" s="208"/>
      <c r="F243" s="473"/>
      <c r="G243" s="232"/>
      <c r="H243" s="195"/>
      <c r="I243" s="455"/>
      <c r="J243" s="232"/>
      <c r="K243" s="416"/>
      <c r="L243" s="1044"/>
      <c r="M243" s="1044"/>
      <c r="N243" s="1044"/>
      <c r="O243" s="1044"/>
      <c r="P243" s="308"/>
      <c r="Q243" s="308"/>
      <c r="R243" s="231"/>
      <c r="S243" s="656"/>
      <c r="T243" s="657"/>
    </row>
    <row r="244" spans="1:20" ht="33.950000000000003" customHeight="1" x14ac:dyDescent="0.25">
      <c r="A244" s="46"/>
      <c r="B244" s="143"/>
      <c r="C244" s="1039"/>
      <c r="D244" s="1040"/>
      <c r="E244" s="208"/>
      <c r="F244" s="473"/>
      <c r="G244" s="232"/>
      <c r="H244" s="195"/>
      <c r="I244" s="455"/>
      <c r="J244" s="232"/>
      <c r="K244" s="416"/>
      <c r="L244" s="1044"/>
      <c r="M244" s="1044"/>
      <c r="N244" s="1044"/>
      <c r="O244" s="1044"/>
      <c r="P244" s="308"/>
      <c r="Q244" s="308"/>
      <c r="R244" s="231"/>
      <c r="S244" s="656"/>
      <c r="T244" s="657"/>
    </row>
    <row r="245" spans="1:20" ht="33.950000000000003" customHeight="1" x14ac:dyDescent="0.25">
      <c r="A245" s="46"/>
      <c r="B245" s="143"/>
      <c r="C245" s="1039"/>
      <c r="D245" s="1040"/>
      <c r="E245" s="208"/>
      <c r="F245" s="473"/>
      <c r="G245" s="232"/>
      <c r="H245" s="195"/>
      <c r="I245" s="455"/>
      <c r="J245" s="232"/>
      <c r="K245" s="416"/>
      <c r="L245" s="1044"/>
      <c r="M245" s="1044"/>
      <c r="N245" s="1044"/>
      <c r="O245" s="1044"/>
      <c r="P245" s="308"/>
      <c r="Q245" s="308"/>
      <c r="R245" s="231"/>
      <c r="S245" s="656"/>
      <c r="T245" s="657"/>
    </row>
    <row r="246" spans="1:20" ht="33.950000000000003" customHeight="1" x14ac:dyDescent="0.25">
      <c r="A246" s="46"/>
      <c r="B246" s="143"/>
      <c r="C246" s="1039"/>
      <c r="D246" s="1040"/>
      <c r="E246" s="208"/>
      <c r="F246" s="473"/>
      <c r="G246" s="232"/>
      <c r="H246" s="195"/>
      <c r="I246" s="455"/>
      <c r="J246" s="232"/>
      <c r="K246" s="416"/>
      <c r="L246" s="1044"/>
      <c r="M246" s="1044"/>
      <c r="N246" s="1044"/>
      <c r="O246" s="1044"/>
      <c r="P246" s="308"/>
      <c r="Q246" s="308"/>
      <c r="R246" s="231"/>
      <c r="S246" s="656"/>
      <c r="T246" s="657"/>
    </row>
    <row r="247" spans="1:20" ht="33.950000000000003" customHeight="1" x14ac:dyDescent="0.25">
      <c r="A247" s="46"/>
      <c r="B247" s="143"/>
      <c r="C247" s="1039"/>
      <c r="D247" s="1040"/>
      <c r="E247" s="208"/>
      <c r="F247" s="473"/>
      <c r="G247" s="232"/>
      <c r="H247" s="195"/>
      <c r="I247" s="455"/>
      <c r="J247" s="232"/>
      <c r="K247" s="416"/>
      <c r="L247" s="1044"/>
      <c r="M247" s="1044"/>
      <c r="N247" s="1044"/>
      <c r="O247" s="1044"/>
      <c r="P247" s="308"/>
      <c r="Q247" s="308"/>
      <c r="R247" s="231"/>
      <c r="S247" s="656"/>
      <c r="T247" s="657"/>
    </row>
    <row r="248" spans="1:20" ht="33.950000000000003" customHeight="1" x14ac:dyDescent="0.25">
      <c r="A248" s="46"/>
      <c r="B248" s="143"/>
      <c r="C248" s="1039"/>
      <c r="D248" s="1040"/>
      <c r="E248" s="208"/>
      <c r="F248" s="473"/>
      <c r="G248" s="232"/>
      <c r="H248" s="195"/>
      <c r="I248" s="455"/>
      <c r="J248" s="232"/>
      <c r="K248" s="416"/>
      <c r="L248" s="1044"/>
      <c r="M248" s="1044"/>
      <c r="N248" s="1044"/>
      <c r="O248" s="1044"/>
      <c r="P248" s="308"/>
      <c r="Q248" s="308"/>
      <c r="R248" s="231"/>
      <c r="S248" s="656"/>
      <c r="T248" s="657"/>
    </row>
    <row r="249" spans="1:20" ht="33.950000000000003" customHeight="1" x14ac:dyDescent="0.25">
      <c r="A249" s="46"/>
      <c r="B249" s="143"/>
      <c r="C249" s="1039"/>
      <c r="D249" s="1040"/>
      <c r="E249" s="208"/>
      <c r="F249" s="473"/>
      <c r="G249" s="232"/>
      <c r="H249" s="195"/>
      <c r="I249" s="455"/>
      <c r="J249" s="232"/>
      <c r="K249" s="416"/>
      <c r="L249" s="1044"/>
      <c r="M249" s="1044"/>
      <c r="N249" s="1044"/>
      <c r="O249" s="1044"/>
      <c r="P249" s="308"/>
      <c r="Q249" s="308"/>
      <c r="R249" s="231"/>
      <c r="S249" s="656"/>
      <c r="T249" s="657"/>
    </row>
    <row r="250" spans="1:20" ht="33.950000000000003" customHeight="1" x14ac:dyDescent="0.25">
      <c r="A250" s="46"/>
      <c r="B250" s="143"/>
      <c r="C250" s="1039"/>
      <c r="D250" s="1040"/>
      <c r="E250" s="208"/>
      <c r="F250" s="473"/>
      <c r="G250" s="232"/>
      <c r="H250" s="195"/>
      <c r="I250" s="455"/>
      <c r="J250" s="232"/>
      <c r="K250" s="416"/>
      <c r="L250" s="1044"/>
      <c r="M250" s="1044"/>
      <c r="N250" s="1044"/>
      <c r="O250" s="1044"/>
      <c r="P250" s="308"/>
      <c r="Q250" s="308"/>
      <c r="R250" s="231"/>
      <c r="S250" s="656"/>
      <c r="T250" s="657"/>
    </row>
    <row r="251" spans="1:20" ht="33.950000000000003" customHeight="1" x14ac:dyDescent="0.25">
      <c r="A251" s="46"/>
      <c r="B251" s="143"/>
      <c r="C251" s="1039"/>
      <c r="D251" s="1040"/>
      <c r="E251" s="208"/>
      <c r="F251" s="473"/>
      <c r="G251" s="232"/>
      <c r="H251" s="195"/>
      <c r="I251" s="455"/>
      <c r="J251" s="232"/>
      <c r="K251" s="416"/>
      <c r="L251" s="1044"/>
      <c r="M251" s="1044"/>
      <c r="N251" s="1044"/>
      <c r="O251" s="1044"/>
      <c r="P251" s="308"/>
      <c r="Q251" s="308"/>
      <c r="R251" s="231"/>
      <c r="S251" s="656"/>
      <c r="T251" s="657"/>
    </row>
    <row r="252" spans="1:20" ht="33.950000000000003" customHeight="1" x14ac:dyDescent="0.25">
      <c r="A252" s="46"/>
      <c r="B252" s="143"/>
      <c r="C252" s="1039"/>
      <c r="D252" s="1040"/>
      <c r="E252" s="208"/>
      <c r="F252" s="473"/>
      <c r="G252" s="232"/>
      <c r="H252" s="195"/>
      <c r="I252" s="455"/>
      <c r="J252" s="232"/>
      <c r="K252" s="416"/>
      <c r="L252" s="1044"/>
      <c r="M252" s="1044"/>
      <c r="N252" s="1044"/>
      <c r="O252" s="1044"/>
      <c r="P252" s="308"/>
      <c r="Q252" s="308"/>
      <c r="R252" s="231"/>
      <c r="S252" s="656"/>
      <c r="T252" s="657"/>
    </row>
    <row r="253" spans="1:20" ht="33.950000000000003" customHeight="1" x14ac:dyDescent="0.25">
      <c r="A253" s="46"/>
      <c r="B253" s="143"/>
      <c r="C253" s="1039"/>
      <c r="D253" s="1040"/>
      <c r="E253" s="208"/>
      <c r="F253" s="473"/>
      <c r="G253" s="232"/>
      <c r="H253" s="195"/>
      <c r="I253" s="455"/>
      <c r="J253" s="232"/>
      <c r="K253" s="416"/>
      <c r="L253" s="1044"/>
      <c r="M253" s="1044"/>
      <c r="N253" s="1044"/>
      <c r="O253" s="1044"/>
      <c r="P253" s="308"/>
      <c r="Q253" s="308"/>
      <c r="R253" s="231"/>
      <c r="S253" s="656"/>
      <c r="T253" s="657"/>
    </row>
    <row r="254" spans="1:20" ht="33.950000000000003" customHeight="1" x14ac:dyDescent="0.25">
      <c r="A254" s="46"/>
      <c r="B254" s="143"/>
      <c r="C254" s="1039"/>
      <c r="D254" s="1040"/>
      <c r="E254" s="208"/>
      <c r="F254" s="473"/>
      <c r="G254" s="232"/>
      <c r="H254" s="195"/>
      <c r="I254" s="455"/>
      <c r="J254" s="232"/>
      <c r="K254" s="416"/>
      <c r="L254" s="1044"/>
      <c r="M254" s="1044"/>
      <c r="N254" s="1044"/>
      <c r="O254" s="1044"/>
      <c r="P254" s="308"/>
      <c r="Q254" s="308"/>
      <c r="R254" s="231"/>
      <c r="S254" s="656"/>
      <c r="T254" s="657"/>
    </row>
    <row r="255" spans="1:20" ht="33.950000000000003" customHeight="1" x14ac:dyDescent="0.25">
      <c r="A255" s="46"/>
      <c r="B255" s="143"/>
      <c r="C255" s="1039"/>
      <c r="D255" s="1040"/>
      <c r="E255" s="208"/>
      <c r="F255" s="473"/>
      <c r="G255" s="232"/>
      <c r="H255" s="195"/>
      <c r="I255" s="455"/>
      <c r="J255" s="232"/>
      <c r="K255" s="416"/>
      <c r="L255" s="1044"/>
      <c r="M255" s="1044"/>
      <c r="N255" s="1044"/>
      <c r="O255" s="1044"/>
      <c r="P255" s="308"/>
      <c r="Q255" s="308"/>
      <c r="R255" s="231"/>
      <c r="S255" s="656"/>
      <c r="T255" s="657"/>
    </row>
    <row r="256" spans="1:20" ht="33.950000000000003" customHeight="1" x14ac:dyDescent="0.25">
      <c r="A256" s="46"/>
      <c r="B256" s="143"/>
      <c r="C256" s="1039"/>
      <c r="D256" s="1040"/>
      <c r="E256" s="208"/>
      <c r="F256" s="473"/>
      <c r="G256" s="232"/>
      <c r="H256" s="195"/>
      <c r="I256" s="455"/>
      <c r="J256" s="232"/>
      <c r="K256" s="416"/>
      <c r="L256" s="1044"/>
      <c r="M256" s="1044"/>
      <c r="N256" s="1044"/>
      <c r="O256" s="1044"/>
      <c r="P256" s="308"/>
      <c r="Q256" s="308"/>
      <c r="R256" s="231"/>
      <c r="S256" s="656"/>
      <c r="T256" s="657"/>
    </row>
    <row r="257" spans="1:20" ht="33.950000000000003" customHeight="1" x14ac:dyDescent="0.25">
      <c r="A257" s="46"/>
      <c r="B257" s="143"/>
      <c r="C257" s="1039"/>
      <c r="D257" s="1040"/>
      <c r="E257" s="208"/>
      <c r="F257" s="473"/>
      <c r="G257" s="232"/>
      <c r="H257" s="195"/>
      <c r="I257" s="455"/>
      <c r="J257" s="232"/>
      <c r="K257" s="416"/>
      <c r="L257" s="1044"/>
      <c r="M257" s="1044"/>
      <c r="N257" s="1044"/>
      <c r="O257" s="1044"/>
      <c r="P257" s="308"/>
      <c r="Q257" s="308"/>
      <c r="R257" s="231"/>
      <c r="S257" s="656"/>
      <c r="T257" s="657"/>
    </row>
    <row r="258" spans="1:20" ht="33.950000000000003" customHeight="1" x14ac:dyDescent="0.25">
      <c r="A258" s="46"/>
      <c r="B258" s="143"/>
      <c r="C258" s="1039"/>
      <c r="D258" s="1040"/>
      <c r="E258" s="208"/>
      <c r="F258" s="473"/>
      <c r="G258" s="232"/>
      <c r="H258" s="195"/>
      <c r="I258" s="455"/>
      <c r="J258" s="232"/>
      <c r="K258" s="416"/>
      <c r="L258" s="1044"/>
      <c r="M258" s="1044"/>
      <c r="N258" s="1044"/>
      <c r="O258" s="1044"/>
      <c r="P258" s="308"/>
      <c r="Q258" s="308"/>
      <c r="R258" s="231"/>
      <c r="S258" s="656"/>
      <c r="T258" s="657"/>
    </row>
    <row r="259" spans="1:20" ht="33.950000000000003" customHeight="1" x14ac:dyDescent="0.25">
      <c r="A259" s="46"/>
      <c r="B259" s="143"/>
      <c r="C259" s="1039"/>
      <c r="D259" s="1040"/>
      <c r="E259" s="208"/>
      <c r="F259" s="473"/>
      <c r="G259" s="232"/>
      <c r="H259" s="195"/>
      <c r="I259" s="455"/>
      <c r="J259" s="232"/>
      <c r="K259" s="416"/>
      <c r="L259" s="1044"/>
      <c r="M259" s="1044"/>
      <c r="N259" s="1044"/>
      <c r="O259" s="1044"/>
      <c r="P259" s="308"/>
      <c r="Q259" s="308"/>
      <c r="R259" s="231"/>
      <c r="S259" s="656"/>
      <c r="T259" s="657"/>
    </row>
    <row r="260" spans="1:20" ht="33.950000000000003" customHeight="1" x14ac:dyDescent="0.25">
      <c r="A260" s="46"/>
      <c r="B260" s="143"/>
      <c r="C260" s="1039"/>
      <c r="D260" s="1040"/>
      <c r="E260" s="208"/>
      <c r="F260" s="473"/>
      <c r="G260" s="232"/>
      <c r="H260" s="195"/>
      <c r="I260" s="455"/>
      <c r="J260" s="232"/>
      <c r="K260" s="416"/>
      <c r="L260" s="1044"/>
      <c r="M260" s="1044"/>
      <c r="N260" s="1044"/>
      <c r="O260" s="1044"/>
      <c r="P260" s="308"/>
      <c r="Q260" s="308"/>
      <c r="R260" s="231"/>
      <c r="S260" s="656"/>
      <c r="T260" s="657"/>
    </row>
    <row r="261" spans="1:20" ht="33.950000000000003" customHeight="1" x14ac:dyDescent="0.25">
      <c r="A261" s="46"/>
      <c r="B261" s="143"/>
      <c r="C261" s="1039"/>
      <c r="D261" s="1040"/>
      <c r="E261" s="208"/>
      <c r="F261" s="473"/>
      <c r="G261" s="232"/>
      <c r="H261" s="195"/>
      <c r="I261" s="455"/>
      <c r="J261" s="232"/>
      <c r="K261" s="416"/>
      <c r="L261" s="1044"/>
      <c r="M261" s="1044"/>
      <c r="N261" s="1044"/>
      <c r="O261" s="1044"/>
      <c r="P261" s="308"/>
      <c r="Q261" s="308"/>
      <c r="R261" s="231"/>
      <c r="S261" s="656"/>
      <c r="T261" s="657"/>
    </row>
    <row r="262" spans="1:20" ht="33.950000000000003" customHeight="1" x14ac:dyDescent="0.25">
      <c r="A262" s="46"/>
      <c r="B262" s="143"/>
      <c r="C262" s="1039"/>
      <c r="D262" s="1040"/>
      <c r="E262" s="208"/>
      <c r="F262" s="473"/>
      <c r="G262" s="232"/>
      <c r="H262" s="195"/>
      <c r="I262" s="455"/>
      <c r="J262" s="232"/>
      <c r="K262" s="416"/>
      <c r="L262" s="1044"/>
      <c r="M262" s="1044"/>
      <c r="N262" s="1044"/>
      <c r="O262" s="1044"/>
      <c r="P262" s="308"/>
      <c r="Q262" s="308"/>
      <c r="R262" s="231"/>
      <c r="S262" s="656"/>
      <c r="T262" s="657"/>
    </row>
    <row r="263" spans="1:20" ht="33.950000000000003" customHeight="1" x14ac:dyDescent="0.25">
      <c r="A263" s="46"/>
      <c r="B263" s="143"/>
      <c r="C263" s="1039"/>
      <c r="D263" s="1040"/>
      <c r="E263" s="208"/>
      <c r="F263" s="473"/>
      <c r="G263" s="232"/>
      <c r="H263" s="195"/>
      <c r="I263" s="455"/>
      <c r="J263" s="232"/>
      <c r="K263" s="416"/>
      <c r="L263" s="1044"/>
      <c r="M263" s="1044"/>
      <c r="N263" s="1044"/>
      <c r="O263" s="1044"/>
      <c r="P263" s="308"/>
      <c r="Q263" s="308"/>
      <c r="R263" s="231"/>
      <c r="S263" s="656"/>
      <c r="T263" s="657"/>
    </row>
    <row r="264" spans="1:20" ht="33.950000000000003" customHeight="1" x14ac:dyDescent="0.25">
      <c r="A264" s="46"/>
      <c r="B264" s="143"/>
      <c r="C264" s="1039"/>
      <c r="D264" s="1040"/>
      <c r="E264" s="208"/>
      <c r="F264" s="473"/>
      <c r="G264" s="232"/>
      <c r="H264" s="195"/>
      <c r="I264" s="455"/>
      <c r="J264" s="232"/>
      <c r="K264" s="416"/>
      <c r="L264" s="1044"/>
      <c r="M264" s="1044"/>
      <c r="N264" s="1044"/>
      <c r="O264" s="1044"/>
      <c r="P264" s="308"/>
      <c r="Q264" s="308"/>
      <c r="R264" s="231"/>
      <c r="S264" s="656"/>
      <c r="T264" s="657"/>
    </row>
    <row r="265" spans="1:20" ht="33.950000000000003" customHeight="1" x14ac:dyDescent="0.25">
      <c r="A265" s="46"/>
      <c r="B265" s="143"/>
      <c r="C265" s="1039"/>
      <c r="D265" s="1040"/>
      <c r="E265" s="208"/>
      <c r="F265" s="473"/>
      <c r="G265" s="232"/>
      <c r="H265" s="195"/>
      <c r="I265" s="455"/>
      <c r="J265" s="232"/>
      <c r="K265" s="416"/>
      <c r="L265" s="1044"/>
      <c r="M265" s="1044"/>
      <c r="N265" s="1044"/>
      <c r="O265" s="1044"/>
      <c r="P265" s="308"/>
      <c r="Q265" s="308"/>
      <c r="R265" s="231"/>
      <c r="S265" s="656"/>
      <c r="T265" s="657"/>
    </row>
    <row r="266" spans="1:20" ht="33.950000000000003" customHeight="1" x14ac:dyDescent="0.25">
      <c r="A266" s="46"/>
      <c r="B266" s="143"/>
      <c r="C266" s="1039"/>
      <c r="D266" s="1040"/>
      <c r="E266" s="208"/>
      <c r="F266" s="473"/>
      <c r="G266" s="232"/>
      <c r="H266" s="195"/>
      <c r="I266" s="455"/>
      <c r="J266" s="232"/>
      <c r="K266" s="416"/>
      <c r="L266" s="1044"/>
      <c r="M266" s="1044"/>
      <c r="N266" s="1044"/>
      <c r="O266" s="1044"/>
      <c r="P266" s="308"/>
      <c r="Q266" s="308"/>
      <c r="R266" s="231"/>
      <c r="S266" s="656"/>
      <c r="T266" s="657"/>
    </row>
    <row r="267" spans="1:20" ht="33.950000000000003" customHeight="1" x14ac:dyDescent="0.25">
      <c r="A267" s="46"/>
      <c r="B267" s="143"/>
      <c r="C267" s="1039"/>
      <c r="D267" s="1040"/>
      <c r="E267" s="208"/>
      <c r="F267" s="473"/>
      <c r="G267" s="232"/>
      <c r="H267" s="195"/>
      <c r="I267" s="455"/>
      <c r="J267" s="232"/>
      <c r="K267" s="416"/>
      <c r="L267" s="1044"/>
      <c r="M267" s="1044"/>
      <c r="N267" s="1044"/>
      <c r="O267" s="1044"/>
      <c r="P267" s="308"/>
      <c r="Q267" s="308"/>
      <c r="R267" s="231"/>
      <c r="S267" s="656"/>
      <c r="T267" s="657"/>
    </row>
    <row r="268" spans="1:20" ht="33.950000000000003" customHeight="1" x14ac:dyDescent="0.25">
      <c r="A268" s="46"/>
      <c r="B268" s="143"/>
      <c r="C268" s="1039"/>
      <c r="D268" s="1040"/>
      <c r="E268" s="208"/>
      <c r="F268" s="473"/>
      <c r="G268" s="232"/>
      <c r="H268" s="195"/>
      <c r="I268" s="455"/>
      <c r="J268" s="232"/>
      <c r="K268" s="416"/>
      <c r="L268" s="1044"/>
      <c r="M268" s="1044"/>
      <c r="N268" s="1044"/>
      <c r="O268" s="1044"/>
      <c r="P268" s="308"/>
      <c r="Q268" s="308"/>
      <c r="R268" s="231"/>
      <c r="S268" s="656"/>
      <c r="T268" s="657"/>
    </row>
    <row r="269" spans="1:20" ht="33.950000000000003" customHeight="1" x14ac:dyDescent="0.25">
      <c r="A269" s="46"/>
      <c r="B269" s="143"/>
      <c r="C269" s="1039"/>
      <c r="D269" s="1040"/>
      <c r="E269" s="208"/>
      <c r="F269" s="473"/>
      <c r="G269" s="232"/>
      <c r="H269" s="195"/>
      <c r="I269" s="455"/>
      <c r="J269" s="232"/>
      <c r="K269" s="416"/>
      <c r="L269" s="1044"/>
      <c r="M269" s="1044"/>
      <c r="N269" s="1044"/>
      <c r="O269" s="1044"/>
      <c r="P269" s="308"/>
      <c r="Q269" s="308"/>
      <c r="R269" s="231"/>
      <c r="S269" s="656"/>
      <c r="T269" s="657"/>
    </row>
    <row r="270" spans="1:20" ht="33.950000000000003" customHeight="1" x14ac:dyDescent="0.25">
      <c r="A270" s="46"/>
      <c r="B270" s="143"/>
      <c r="C270" s="1039"/>
      <c r="D270" s="1040"/>
      <c r="E270" s="208"/>
      <c r="F270" s="473"/>
      <c r="G270" s="232"/>
      <c r="H270" s="195"/>
      <c r="I270" s="455"/>
      <c r="J270" s="232"/>
      <c r="K270" s="416"/>
      <c r="L270" s="1044"/>
      <c r="M270" s="1044"/>
      <c r="N270" s="1044"/>
      <c r="O270" s="1044"/>
      <c r="P270" s="308"/>
      <c r="Q270" s="308"/>
      <c r="R270" s="231"/>
      <c r="S270" s="656"/>
      <c r="T270" s="657"/>
    </row>
    <row r="271" spans="1:20" ht="33.950000000000003" customHeight="1" x14ac:dyDescent="0.25">
      <c r="A271" s="46"/>
      <c r="B271" s="143"/>
      <c r="C271" s="1039"/>
      <c r="D271" s="1040"/>
      <c r="E271" s="208"/>
      <c r="F271" s="473"/>
      <c r="G271" s="232"/>
      <c r="H271" s="195"/>
      <c r="I271" s="455"/>
      <c r="J271" s="232"/>
      <c r="K271" s="416"/>
      <c r="L271" s="1044"/>
      <c r="M271" s="1044"/>
      <c r="N271" s="1044"/>
      <c r="O271" s="1044"/>
      <c r="P271" s="308"/>
      <c r="Q271" s="308"/>
      <c r="R271" s="231"/>
      <c r="S271" s="656"/>
      <c r="T271" s="657"/>
    </row>
    <row r="272" spans="1:20" ht="33.950000000000003" customHeight="1" x14ac:dyDescent="0.25">
      <c r="A272" s="46"/>
      <c r="B272" s="143"/>
      <c r="C272" s="1039"/>
      <c r="D272" s="1040"/>
      <c r="E272" s="208"/>
      <c r="F272" s="473"/>
      <c r="G272" s="232"/>
      <c r="H272" s="195"/>
      <c r="I272" s="455"/>
      <c r="J272" s="232"/>
      <c r="K272" s="416"/>
      <c r="L272" s="1044"/>
      <c r="M272" s="1044"/>
      <c r="N272" s="1044"/>
      <c r="O272" s="1044"/>
      <c r="P272" s="308"/>
      <c r="Q272" s="308"/>
      <c r="R272" s="231"/>
      <c r="S272" s="656"/>
      <c r="T272" s="657"/>
    </row>
    <row r="273" spans="1:20" ht="33.950000000000003" customHeight="1" x14ac:dyDescent="0.25">
      <c r="A273" s="46"/>
      <c r="B273" s="143"/>
      <c r="C273" s="1039"/>
      <c r="D273" s="1040"/>
      <c r="E273" s="208"/>
      <c r="F273" s="473"/>
      <c r="G273" s="232"/>
      <c r="H273" s="195"/>
      <c r="I273" s="455"/>
      <c r="J273" s="232"/>
      <c r="K273" s="416"/>
      <c r="L273" s="1044"/>
      <c r="M273" s="1044"/>
      <c r="N273" s="1044"/>
      <c r="O273" s="1044"/>
      <c r="P273" s="308"/>
      <c r="Q273" s="308"/>
      <c r="R273" s="231"/>
      <c r="S273" s="656"/>
      <c r="T273" s="657"/>
    </row>
    <row r="274" spans="1:20" ht="33.950000000000003" customHeight="1" x14ac:dyDescent="0.25">
      <c r="A274" s="46"/>
      <c r="B274" s="143"/>
      <c r="C274" s="1039"/>
      <c r="D274" s="1040"/>
      <c r="E274" s="208"/>
      <c r="F274" s="473"/>
      <c r="G274" s="232"/>
      <c r="H274" s="195"/>
      <c r="I274" s="455"/>
      <c r="J274" s="232"/>
      <c r="K274" s="416"/>
      <c r="L274" s="1044"/>
      <c r="M274" s="1044"/>
      <c r="N274" s="1044"/>
      <c r="O274" s="1044"/>
      <c r="P274" s="308"/>
      <c r="Q274" s="308"/>
      <c r="R274" s="231"/>
      <c r="S274" s="656"/>
      <c r="T274" s="657"/>
    </row>
    <row r="275" spans="1:20" ht="33.950000000000003" customHeight="1" x14ac:dyDescent="0.25">
      <c r="A275" s="46"/>
      <c r="B275" s="143"/>
      <c r="C275" s="1039"/>
      <c r="D275" s="1040"/>
      <c r="E275" s="208"/>
      <c r="F275" s="473"/>
      <c r="G275" s="232"/>
      <c r="H275" s="195"/>
      <c r="I275" s="455"/>
      <c r="J275" s="232"/>
      <c r="K275" s="416"/>
      <c r="L275" s="1044"/>
      <c r="M275" s="1044"/>
      <c r="N275" s="1044"/>
      <c r="O275" s="1044"/>
      <c r="P275" s="308"/>
      <c r="Q275" s="308"/>
      <c r="R275" s="231"/>
      <c r="S275" s="656"/>
      <c r="T275" s="657"/>
    </row>
    <row r="276" spans="1:20" ht="33.950000000000003" customHeight="1" x14ac:dyDescent="0.25">
      <c r="A276" s="46"/>
      <c r="B276" s="143"/>
      <c r="C276" s="1039"/>
      <c r="D276" s="1040"/>
      <c r="E276" s="208"/>
      <c r="F276" s="473"/>
      <c r="G276" s="232"/>
      <c r="H276" s="195"/>
      <c r="I276" s="455"/>
      <c r="J276" s="232"/>
      <c r="K276" s="416"/>
      <c r="L276" s="1044"/>
      <c r="M276" s="1044"/>
      <c r="N276" s="1044"/>
      <c r="O276" s="1044"/>
      <c r="P276" s="308"/>
      <c r="Q276" s="308"/>
      <c r="R276" s="231"/>
      <c r="S276" s="656"/>
      <c r="T276" s="657"/>
    </row>
    <row r="277" spans="1:20" ht="33.950000000000003" customHeight="1" x14ac:dyDescent="0.25">
      <c r="A277" s="46"/>
      <c r="B277" s="143"/>
      <c r="C277" s="1039"/>
      <c r="D277" s="1040"/>
      <c r="E277" s="208"/>
      <c r="F277" s="473"/>
      <c r="G277" s="232"/>
      <c r="H277" s="195"/>
      <c r="I277" s="455"/>
      <c r="J277" s="232"/>
      <c r="K277" s="416"/>
      <c r="L277" s="1044"/>
      <c r="M277" s="1044"/>
      <c r="N277" s="1044"/>
      <c r="O277" s="1044"/>
      <c r="P277" s="308"/>
      <c r="Q277" s="308"/>
      <c r="R277" s="231"/>
      <c r="S277" s="656"/>
      <c r="T277" s="657"/>
    </row>
    <row r="278" spans="1:20" ht="33.950000000000003" customHeight="1" x14ac:dyDescent="0.25">
      <c r="A278" s="46"/>
      <c r="B278" s="143"/>
      <c r="C278" s="1039"/>
      <c r="D278" s="1040"/>
      <c r="E278" s="208"/>
      <c r="F278" s="473"/>
      <c r="G278" s="232"/>
      <c r="H278" s="195"/>
      <c r="I278" s="455"/>
      <c r="J278" s="232"/>
      <c r="K278" s="416"/>
      <c r="L278" s="1044"/>
      <c r="M278" s="1044"/>
      <c r="N278" s="1044"/>
      <c r="O278" s="1044"/>
      <c r="P278" s="308"/>
      <c r="Q278" s="308"/>
      <c r="R278" s="231"/>
      <c r="S278" s="656"/>
      <c r="T278" s="657"/>
    </row>
    <row r="279" spans="1:20" ht="33.950000000000003" customHeight="1" x14ac:dyDescent="0.25">
      <c r="A279" s="46"/>
      <c r="B279" s="143"/>
      <c r="C279" s="1039"/>
      <c r="D279" s="1040"/>
      <c r="E279" s="208"/>
      <c r="F279" s="473"/>
      <c r="G279" s="232"/>
      <c r="H279" s="195"/>
      <c r="I279" s="455"/>
      <c r="J279" s="232"/>
      <c r="K279" s="416"/>
      <c r="L279" s="1044"/>
      <c r="M279" s="1044"/>
      <c r="N279" s="1044"/>
      <c r="O279" s="1044"/>
      <c r="P279" s="308"/>
      <c r="Q279" s="308"/>
      <c r="R279" s="231"/>
      <c r="S279" s="656"/>
      <c r="T279" s="657"/>
    </row>
    <row r="280" spans="1:20" ht="33.950000000000003" customHeight="1" x14ac:dyDescent="0.25">
      <c r="A280" s="46"/>
      <c r="B280" s="143"/>
      <c r="C280" s="1039"/>
      <c r="D280" s="1040"/>
      <c r="E280" s="208"/>
      <c r="F280" s="473"/>
      <c r="G280" s="232"/>
      <c r="H280" s="195"/>
      <c r="I280" s="455"/>
      <c r="J280" s="232"/>
      <c r="K280" s="416"/>
      <c r="L280" s="1044"/>
      <c r="M280" s="1044"/>
      <c r="N280" s="1044"/>
      <c r="O280" s="1044"/>
      <c r="P280" s="308"/>
      <c r="Q280" s="308"/>
      <c r="R280" s="231"/>
      <c r="S280" s="656"/>
      <c r="T280" s="657"/>
    </row>
    <row r="281" spans="1:20" ht="33.950000000000003" customHeight="1" x14ac:dyDescent="0.25">
      <c r="A281" s="46"/>
      <c r="B281" s="143"/>
      <c r="C281" s="1039"/>
      <c r="D281" s="1040"/>
      <c r="E281" s="208"/>
      <c r="F281" s="473"/>
      <c r="G281" s="232"/>
      <c r="H281" s="195"/>
      <c r="I281" s="455"/>
      <c r="J281" s="232"/>
      <c r="K281" s="416"/>
      <c r="L281" s="1044"/>
      <c r="M281" s="1044"/>
      <c r="N281" s="1044"/>
      <c r="O281" s="1044"/>
      <c r="P281" s="308"/>
      <c r="Q281" s="308"/>
      <c r="R281" s="231"/>
      <c r="S281" s="656"/>
      <c r="T281" s="657"/>
    </row>
    <row r="282" spans="1:20" ht="33.950000000000003" customHeight="1" x14ac:dyDescent="0.25">
      <c r="A282" s="46"/>
      <c r="B282" s="143"/>
      <c r="C282" s="1039"/>
      <c r="D282" s="1040"/>
      <c r="E282" s="208"/>
      <c r="F282" s="473"/>
      <c r="G282" s="232"/>
      <c r="H282" s="195"/>
      <c r="I282" s="455"/>
      <c r="J282" s="232"/>
      <c r="K282" s="416"/>
      <c r="L282" s="1044"/>
      <c r="M282" s="1044"/>
      <c r="N282" s="1044"/>
      <c r="O282" s="1044"/>
      <c r="P282" s="308"/>
      <c r="Q282" s="308"/>
      <c r="R282" s="231"/>
      <c r="S282" s="656"/>
      <c r="T282" s="657"/>
    </row>
    <row r="283" spans="1:20" ht="33.950000000000003" customHeight="1" x14ac:dyDescent="0.25">
      <c r="A283" s="46"/>
      <c r="B283" s="143"/>
      <c r="C283" s="1039"/>
      <c r="D283" s="1040"/>
      <c r="E283" s="208"/>
      <c r="F283" s="473"/>
      <c r="G283" s="232"/>
      <c r="H283" s="195"/>
      <c r="I283" s="455"/>
      <c r="J283" s="232"/>
      <c r="K283" s="416"/>
      <c r="L283" s="1044"/>
      <c r="M283" s="1044"/>
      <c r="N283" s="1044"/>
      <c r="O283" s="1044"/>
      <c r="P283" s="308"/>
      <c r="Q283" s="308"/>
      <c r="R283" s="231"/>
      <c r="S283" s="656"/>
      <c r="T283" s="657"/>
    </row>
    <row r="284" spans="1:20" ht="33.950000000000003" customHeight="1" x14ac:dyDescent="0.25">
      <c r="A284" s="46"/>
      <c r="B284" s="143"/>
      <c r="C284" s="1039"/>
      <c r="D284" s="1040"/>
      <c r="E284" s="208"/>
      <c r="F284" s="473"/>
      <c r="G284" s="232"/>
      <c r="H284" s="195"/>
      <c r="I284" s="455"/>
      <c r="J284" s="232"/>
      <c r="K284" s="416"/>
      <c r="L284" s="1044"/>
      <c r="M284" s="1044"/>
      <c r="N284" s="1044"/>
      <c r="O284" s="1044"/>
      <c r="P284" s="308"/>
      <c r="Q284" s="308"/>
      <c r="R284" s="231"/>
      <c r="S284" s="656"/>
      <c r="T284" s="657"/>
    </row>
    <row r="285" spans="1:20" ht="33.950000000000003" customHeight="1" x14ac:dyDescent="0.25">
      <c r="A285" s="46"/>
      <c r="B285" s="143"/>
      <c r="C285" s="1039"/>
      <c r="D285" s="1040"/>
      <c r="E285" s="208"/>
      <c r="F285" s="473"/>
      <c r="G285" s="232"/>
      <c r="H285" s="195"/>
      <c r="I285" s="455"/>
      <c r="J285" s="232"/>
      <c r="K285" s="416"/>
      <c r="L285" s="1044"/>
      <c r="M285" s="1044"/>
      <c r="N285" s="1044"/>
      <c r="O285" s="1044"/>
      <c r="P285" s="308"/>
      <c r="Q285" s="308"/>
      <c r="R285" s="231"/>
      <c r="S285" s="656"/>
      <c r="T285" s="657"/>
    </row>
    <row r="286" spans="1:20" ht="33.950000000000003" customHeight="1" x14ac:dyDescent="0.25">
      <c r="A286" s="46"/>
      <c r="B286" s="143"/>
      <c r="C286" s="1039"/>
      <c r="D286" s="1040"/>
      <c r="E286" s="208"/>
      <c r="F286" s="473"/>
      <c r="G286" s="232"/>
      <c r="H286" s="195"/>
      <c r="I286" s="455"/>
      <c r="J286" s="232"/>
      <c r="K286" s="416"/>
      <c r="L286" s="1044"/>
      <c r="M286" s="1044"/>
      <c r="N286" s="1044"/>
      <c r="O286" s="1044"/>
      <c r="P286" s="308"/>
      <c r="Q286" s="308"/>
      <c r="R286" s="231"/>
      <c r="S286" s="656"/>
      <c r="T286" s="657"/>
    </row>
    <row r="287" spans="1:20" ht="33.950000000000003" customHeight="1" x14ac:dyDescent="0.25">
      <c r="A287" s="46"/>
      <c r="B287" s="143"/>
      <c r="C287" s="1039"/>
      <c r="D287" s="1040"/>
      <c r="E287" s="208"/>
      <c r="F287" s="473"/>
      <c r="G287" s="232"/>
      <c r="H287" s="195"/>
      <c r="I287" s="455"/>
      <c r="J287" s="232"/>
      <c r="K287" s="416"/>
      <c r="L287" s="1044"/>
      <c r="M287" s="1044"/>
      <c r="N287" s="1044"/>
      <c r="O287" s="1044"/>
      <c r="P287" s="308"/>
      <c r="Q287" s="308"/>
      <c r="R287" s="231"/>
      <c r="S287" s="656"/>
      <c r="T287" s="657"/>
    </row>
    <row r="288" spans="1:20" ht="33.950000000000003" customHeight="1" x14ac:dyDescent="0.25">
      <c r="A288" s="46"/>
      <c r="B288" s="143"/>
      <c r="C288" s="1039"/>
      <c r="D288" s="1040"/>
      <c r="E288" s="208"/>
      <c r="F288" s="473"/>
      <c r="G288" s="232"/>
      <c r="H288" s="195"/>
      <c r="I288" s="455"/>
      <c r="J288" s="232"/>
      <c r="K288" s="416"/>
      <c r="L288" s="1044"/>
      <c r="M288" s="1044"/>
      <c r="N288" s="1044"/>
      <c r="O288" s="1044"/>
      <c r="P288" s="308"/>
      <c r="Q288" s="308"/>
      <c r="R288" s="231"/>
      <c r="S288" s="656"/>
      <c r="T288" s="657"/>
    </row>
    <row r="289" spans="1:20" ht="33.950000000000003" customHeight="1" x14ac:dyDescent="0.25">
      <c r="A289" s="46"/>
      <c r="B289" s="143"/>
      <c r="C289" s="1039"/>
      <c r="D289" s="1040"/>
      <c r="E289" s="208"/>
      <c r="F289" s="473"/>
      <c r="G289" s="232"/>
      <c r="H289" s="195"/>
      <c r="I289" s="455"/>
      <c r="J289" s="232"/>
      <c r="K289" s="416"/>
      <c r="L289" s="1044"/>
      <c r="M289" s="1044"/>
      <c r="N289" s="1044"/>
      <c r="O289" s="1044"/>
      <c r="P289" s="308"/>
      <c r="Q289" s="308"/>
      <c r="R289" s="231"/>
      <c r="S289" s="656"/>
      <c r="T289" s="657"/>
    </row>
    <row r="290" spans="1:20" ht="33.950000000000003" customHeight="1" x14ac:dyDescent="0.25">
      <c r="A290" s="46"/>
      <c r="B290" s="143"/>
      <c r="C290" s="1039"/>
      <c r="D290" s="1040"/>
      <c r="E290" s="208"/>
      <c r="F290" s="473"/>
      <c r="G290" s="232"/>
      <c r="H290" s="195"/>
      <c r="I290" s="455"/>
      <c r="J290" s="232"/>
      <c r="K290" s="416"/>
      <c r="L290" s="1044"/>
      <c r="M290" s="1044"/>
      <c r="N290" s="1044"/>
      <c r="O290" s="1044"/>
      <c r="P290" s="308"/>
      <c r="Q290" s="308"/>
      <c r="R290" s="231"/>
      <c r="S290" s="656"/>
      <c r="T290" s="657"/>
    </row>
    <row r="291" spans="1:20" ht="33.950000000000003" customHeight="1" x14ac:dyDescent="0.25">
      <c r="A291" s="46"/>
      <c r="B291" s="143"/>
      <c r="C291" s="1039"/>
      <c r="D291" s="1040"/>
      <c r="E291" s="208"/>
      <c r="F291" s="473"/>
      <c r="G291" s="232"/>
      <c r="H291" s="195"/>
      <c r="I291" s="455"/>
      <c r="J291" s="232"/>
      <c r="K291" s="416"/>
      <c r="L291" s="1044"/>
      <c r="M291" s="1044"/>
      <c r="N291" s="1044"/>
      <c r="O291" s="1044"/>
      <c r="P291" s="308"/>
      <c r="Q291" s="308"/>
      <c r="R291" s="231"/>
      <c r="S291" s="656"/>
      <c r="T291" s="657"/>
    </row>
    <row r="292" spans="1:20" ht="33.950000000000003" customHeight="1" x14ac:dyDescent="0.25">
      <c r="A292" s="46"/>
      <c r="B292" s="143"/>
      <c r="C292" s="1039"/>
      <c r="D292" s="1040"/>
      <c r="E292" s="208"/>
      <c r="F292" s="473"/>
      <c r="G292" s="232"/>
      <c r="H292" s="195"/>
      <c r="I292" s="455"/>
      <c r="J292" s="232"/>
      <c r="K292" s="416"/>
      <c r="L292" s="1044"/>
      <c r="M292" s="1044"/>
      <c r="N292" s="1044"/>
      <c r="O292" s="1044"/>
      <c r="P292" s="308"/>
      <c r="Q292" s="308"/>
      <c r="R292" s="231"/>
      <c r="S292" s="656"/>
      <c r="T292" s="657"/>
    </row>
    <row r="293" spans="1:20" ht="33.950000000000003" customHeight="1" x14ac:dyDescent="0.25">
      <c r="A293" s="46"/>
      <c r="B293" s="143"/>
      <c r="C293" s="1039"/>
      <c r="D293" s="1040"/>
      <c r="E293" s="208"/>
      <c r="F293" s="473"/>
      <c r="G293" s="232"/>
      <c r="H293" s="195"/>
      <c r="I293" s="455"/>
      <c r="J293" s="232"/>
      <c r="K293" s="416"/>
      <c r="L293" s="1044"/>
      <c r="M293" s="1044"/>
      <c r="N293" s="1044"/>
      <c r="O293" s="1044"/>
      <c r="P293" s="308"/>
      <c r="Q293" s="308"/>
      <c r="R293" s="231"/>
      <c r="S293" s="656"/>
      <c r="T293" s="657"/>
    </row>
    <row r="294" spans="1:20" ht="33.950000000000003" customHeight="1" x14ac:dyDescent="0.25">
      <c r="A294" s="46"/>
      <c r="B294" s="143"/>
      <c r="C294" s="1039"/>
      <c r="D294" s="1040"/>
      <c r="E294" s="208"/>
      <c r="F294" s="473"/>
      <c r="G294" s="232"/>
      <c r="H294" s="195"/>
      <c r="I294" s="455"/>
      <c r="J294" s="232"/>
      <c r="K294" s="416"/>
      <c r="L294" s="1044"/>
      <c r="M294" s="1044"/>
      <c r="N294" s="1044"/>
      <c r="O294" s="1044"/>
      <c r="P294" s="308"/>
      <c r="Q294" s="308"/>
      <c r="R294" s="231"/>
      <c r="S294" s="656"/>
      <c r="T294" s="657"/>
    </row>
    <row r="295" spans="1:20" ht="33.950000000000003" customHeight="1" x14ac:dyDescent="0.25">
      <c r="A295" s="46"/>
      <c r="B295" s="143"/>
      <c r="C295" s="1039"/>
      <c r="D295" s="1040"/>
      <c r="E295" s="208"/>
      <c r="F295" s="473"/>
      <c r="G295" s="232"/>
      <c r="H295" s="195"/>
      <c r="I295" s="455"/>
      <c r="J295" s="232"/>
      <c r="K295" s="416"/>
      <c r="L295" s="1044"/>
      <c r="M295" s="1044"/>
      <c r="N295" s="1044"/>
      <c r="O295" s="1044"/>
      <c r="P295" s="308"/>
      <c r="Q295" s="308"/>
      <c r="R295" s="231"/>
      <c r="S295" s="656"/>
      <c r="T295" s="657"/>
    </row>
    <row r="296" spans="1:20" ht="33.950000000000003" customHeight="1" x14ac:dyDescent="0.25">
      <c r="A296" s="46"/>
      <c r="B296" s="143"/>
      <c r="C296" s="1039"/>
      <c r="D296" s="1040"/>
      <c r="E296" s="208"/>
      <c r="F296" s="473"/>
      <c r="G296" s="232"/>
      <c r="H296" s="195"/>
      <c r="I296" s="455"/>
      <c r="J296" s="232"/>
      <c r="K296" s="416"/>
      <c r="L296" s="1044"/>
      <c r="M296" s="1044"/>
      <c r="N296" s="1044"/>
      <c r="O296" s="1044"/>
      <c r="P296" s="308"/>
      <c r="Q296" s="308"/>
      <c r="R296" s="231"/>
      <c r="S296" s="656"/>
      <c r="T296" s="657"/>
    </row>
    <row r="297" spans="1:20" ht="33.950000000000003" customHeight="1" x14ac:dyDescent="0.25">
      <c r="A297" s="46"/>
      <c r="B297" s="143"/>
      <c r="C297" s="1039"/>
      <c r="D297" s="1040"/>
      <c r="E297" s="208"/>
      <c r="F297" s="473"/>
      <c r="G297" s="232"/>
      <c r="H297" s="195"/>
      <c r="I297" s="455"/>
      <c r="J297" s="232"/>
      <c r="K297" s="416"/>
      <c r="L297" s="1044"/>
      <c r="M297" s="1044"/>
      <c r="N297" s="1044"/>
      <c r="O297" s="1044"/>
      <c r="P297" s="308"/>
      <c r="Q297" s="308"/>
      <c r="R297" s="231"/>
      <c r="S297" s="656"/>
      <c r="T297" s="657"/>
    </row>
    <row r="298" spans="1:20" ht="33.950000000000003" customHeight="1" x14ac:dyDescent="0.25">
      <c r="A298" s="46"/>
      <c r="B298" s="143"/>
      <c r="C298" s="1039"/>
      <c r="D298" s="1040"/>
      <c r="E298" s="208"/>
      <c r="F298" s="473"/>
      <c r="G298" s="232"/>
      <c r="H298" s="195"/>
      <c r="I298" s="455"/>
      <c r="J298" s="232"/>
      <c r="K298" s="416"/>
      <c r="L298" s="1044"/>
      <c r="M298" s="1044"/>
      <c r="N298" s="1044"/>
      <c r="O298" s="1044"/>
      <c r="P298" s="308"/>
      <c r="Q298" s="308"/>
      <c r="R298" s="231"/>
      <c r="S298" s="656"/>
      <c r="T298" s="657"/>
    </row>
    <row r="299" spans="1:20" ht="33.950000000000003" customHeight="1" x14ac:dyDescent="0.25">
      <c r="A299" s="46"/>
      <c r="B299" s="143"/>
      <c r="C299" s="1039"/>
      <c r="D299" s="1040"/>
      <c r="E299" s="208"/>
      <c r="F299" s="473"/>
      <c r="G299" s="232"/>
      <c r="H299" s="195"/>
      <c r="I299" s="455"/>
      <c r="J299" s="232"/>
      <c r="K299" s="416"/>
      <c r="L299" s="1044"/>
      <c r="M299" s="1044"/>
      <c r="N299" s="1044"/>
      <c r="O299" s="1044"/>
      <c r="P299" s="308"/>
      <c r="Q299" s="308"/>
      <c r="R299" s="231"/>
      <c r="S299" s="656"/>
      <c r="T299" s="657"/>
    </row>
    <row r="300" spans="1:20" ht="33.950000000000003" customHeight="1" x14ac:dyDescent="0.25">
      <c r="A300" s="46"/>
      <c r="B300" s="143"/>
      <c r="C300" s="1039"/>
      <c r="D300" s="1040"/>
      <c r="E300" s="208"/>
      <c r="F300" s="473"/>
      <c r="G300" s="232"/>
      <c r="H300" s="195"/>
      <c r="I300" s="455"/>
      <c r="J300" s="232"/>
      <c r="K300" s="416"/>
      <c r="L300" s="1044"/>
      <c r="M300" s="1044"/>
      <c r="N300" s="1044"/>
      <c r="O300" s="1044"/>
      <c r="P300" s="308"/>
      <c r="Q300" s="308"/>
      <c r="R300" s="231"/>
      <c r="S300" s="656"/>
      <c r="T300" s="657"/>
    </row>
    <row r="301" spans="1:20" ht="33.950000000000003" customHeight="1" x14ac:dyDescent="0.25">
      <c r="A301" s="46"/>
      <c r="B301" s="143"/>
      <c r="C301" s="1039"/>
      <c r="D301" s="1040"/>
      <c r="E301" s="208"/>
      <c r="F301" s="473"/>
      <c r="G301" s="232"/>
      <c r="H301" s="195"/>
      <c r="I301" s="455"/>
      <c r="J301" s="232"/>
      <c r="K301" s="416"/>
      <c r="L301" s="1044"/>
      <c r="M301" s="1044"/>
      <c r="N301" s="1044"/>
      <c r="O301" s="1044"/>
      <c r="P301" s="308"/>
      <c r="Q301" s="308"/>
      <c r="R301" s="231"/>
      <c r="S301" s="656"/>
      <c r="T301" s="657"/>
    </row>
    <row r="302" spans="1:20" ht="33.950000000000003" customHeight="1" x14ac:dyDescent="0.25">
      <c r="A302" s="46"/>
      <c r="B302" s="143"/>
      <c r="C302" s="1039"/>
      <c r="D302" s="1040"/>
      <c r="E302" s="208"/>
      <c r="F302" s="473"/>
      <c r="G302" s="232"/>
      <c r="H302" s="195"/>
      <c r="I302" s="455"/>
      <c r="J302" s="232"/>
      <c r="K302" s="416"/>
      <c r="L302" s="1044"/>
      <c r="M302" s="1044"/>
      <c r="N302" s="1044"/>
      <c r="O302" s="1044"/>
      <c r="P302" s="308"/>
      <c r="Q302" s="308"/>
      <c r="R302" s="231"/>
      <c r="S302" s="656"/>
      <c r="T302" s="657"/>
    </row>
    <row r="303" spans="1:20" ht="33.950000000000003" customHeight="1" x14ac:dyDescent="0.25">
      <c r="A303" s="46"/>
      <c r="B303" s="143"/>
      <c r="C303" s="1039"/>
      <c r="D303" s="1040"/>
      <c r="E303" s="208"/>
      <c r="F303" s="473"/>
      <c r="G303" s="232"/>
      <c r="H303" s="195"/>
      <c r="I303" s="455"/>
      <c r="J303" s="232"/>
      <c r="K303" s="416"/>
      <c r="L303" s="1044"/>
      <c r="M303" s="1044"/>
      <c r="N303" s="1044"/>
      <c r="O303" s="1044"/>
      <c r="P303" s="308"/>
      <c r="Q303" s="308"/>
      <c r="R303" s="231"/>
      <c r="S303" s="656"/>
      <c r="T303" s="657"/>
    </row>
    <row r="304" spans="1:20" ht="33.950000000000003" customHeight="1" x14ac:dyDescent="0.25">
      <c r="A304" s="46"/>
      <c r="B304" s="143"/>
      <c r="C304" s="1039"/>
      <c r="D304" s="1040"/>
      <c r="E304" s="208"/>
      <c r="F304" s="473"/>
      <c r="G304" s="232"/>
      <c r="H304" s="195"/>
      <c r="I304" s="455"/>
      <c r="J304" s="232"/>
      <c r="K304" s="416"/>
      <c r="L304" s="1044"/>
      <c r="M304" s="1044"/>
      <c r="N304" s="1044"/>
      <c r="O304" s="1044"/>
      <c r="P304" s="308"/>
      <c r="Q304" s="308"/>
      <c r="R304" s="231"/>
      <c r="S304" s="656"/>
      <c r="T304" s="657"/>
    </row>
    <row r="305" spans="1:20" ht="33.950000000000003" customHeight="1" x14ac:dyDescent="0.25">
      <c r="A305" s="46"/>
      <c r="B305" s="143"/>
      <c r="C305" s="1039"/>
      <c r="D305" s="1040"/>
      <c r="E305" s="208"/>
      <c r="F305" s="473"/>
      <c r="G305" s="232"/>
      <c r="H305" s="195"/>
      <c r="I305" s="455"/>
      <c r="J305" s="232"/>
      <c r="K305" s="416"/>
      <c r="L305" s="1044"/>
      <c r="M305" s="1044"/>
      <c r="N305" s="1044"/>
      <c r="O305" s="1044"/>
      <c r="P305" s="308"/>
      <c r="Q305" s="308"/>
      <c r="R305" s="231"/>
      <c r="S305" s="656"/>
      <c r="T305" s="657"/>
    </row>
    <row r="306" spans="1:20" ht="33.950000000000003" customHeight="1" x14ac:dyDescent="0.25">
      <c r="A306" s="46"/>
      <c r="B306" s="143"/>
      <c r="C306" s="1039"/>
      <c r="D306" s="1040"/>
      <c r="E306" s="208"/>
      <c r="F306" s="473"/>
      <c r="G306" s="232"/>
      <c r="H306" s="195"/>
      <c r="I306" s="455"/>
      <c r="J306" s="232"/>
      <c r="K306" s="416"/>
      <c r="L306" s="1044"/>
      <c r="M306" s="1044"/>
      <c r="N306" s="1044"/>
      <c r="O306" s="1044"/>
      <c r="P306" s="308"/>
      <c r="Q306" s="308"/>
      <c r="R306" s="231"/>
      <c r="S306" s="656"/>
      <c r="T306" s="657"/>
    </row>
    <row r="307" spans="1:20" ht="33.950000000000003" customHeight="1" x14ac:dyDescent="0.25">
      <c r="A307" s="46"/>
      <c r="B307" s="143"/>
      <c r="C307" s="1039"/>
      <c r="D307" s="1040"/>
      <c r="E307" s="208"/>
      <c r="F307" s="473"/>
      <c r="G307" s="232"/>
      <c r="H307" s="195"/>
      <c r="I307" s="455"/>
      <c r="J307" s="232"/>
      <c r="K307" s="416"/>
      <c r="L307" s="1044"/>
      <c r="M307" s="1044"/>
      <c r="N307" s="1044"/>
      <c r="O307" s="1044"/>
      <c r="P307" s="308"/>
      <c r="Q307" s="308"/>
      <c r="R307" s="231"/>
      <c r="S307" s="656"/>
      <c r="T307" s="657"/>
    </row>
    <row r="308" spans="1:20" ht="33.950000000000003" customHeight="1" x14ac:dyDescent="0.25">
      <c r="A308" s="46"/>
      <c r="B308" s="143"/>
      <c r="C308" s="1039"/>
      <c r="D308" s="1040"/>
      <c r="E308" s="208"/>
      <c r="F308" s="473"/>
      <c r="G308" s="232"/>
      <c r="H308" s="195"/>
      <c r="I308" s="455"/>
      <c r="J308" s="232"/>
      <c r="K308" s="416"/>
      <c r="L308" s="1044"/>
      <c r="M308" s="1044"/>
      <c r="N308" s="1044"/>
      <c r="O308" s="1044"/>
      <c r="P308" s="308"/>
      <c r="Q308" s="308"/>
      <c r="R308" s="231"/>
      <c r="S308" s="656"/>
      <c r="T308" s="657"/>
    </row>
    <row r="309" spans="1:20" ht="33.950000000000003" customHeight="1" x14ac:dyDescent="0.25">
      <c r="A309" s="46"/>
      <c r="B309" s="143"/>
      <c r="C309" s="1039"/>
      <c r="D309" s="1040"/>
      <c r="E309" s="208"/>
      <c r="F309" s="473"/>
      <c r="G309" s="232"/>
      <c r="H309" s="195"/>
      <c r="I309" s="455"/>
      <c r="J309" s="232"/>
      <c r="K309" s="416"/>
      <c r="L309" s="1044"/>
      <c r="M309" s="1044"/>
      <c r="N309" s="1044"/>
      <c r="O309" s="1044"/>
      <c r="P309" s="308"/>
      <c r="Q309" s="308"/>
      <c r="R309" s="231"/>
      <c r="S309" s="656"/>
      <c r="T309" s="657"/>
    </row>
    <row r="310" spans="1:20" ht="33.950000000000003" customHeight="1" x14ac:dyDescent="0.25">
      <c r="A310" s="46"/>
      <c r="B310" s="143"/>
      <c r="C310" s="1039"/>
      <c r="D310" s="1040"/>
      <c r="E310" s="208"/>
      <c r="F310" s="473"/>
      <c r="G310" s="232"/>
      <c r="H310" s="195"/>
      <c r="I310" s="455"/>
      <c r="J310" s="232"/>
      <c r="K310" s="416"/>
      <c r="L310" s="1044"/>
      <c r="M310" s="1044"/>
      <c r="N310" s="1044"/>
      <c r="O310" s="1044"/>
      <c r="P310" s="308"/>
      <c r="Q310" s="308"/>
      <c r="R310" s="231"/>
      <c r="S310" s="656"/>
      <c r="T310" s="657"/>
    </row>
    <row r="311" spans="1:20" ht="33.950000000000003" customHeight="1" x14ac:dyDescent="0.25">
      <c r="A311" s="46"/>
      <c r="B311" s="143"/>
      <c r="C311" s="1039"/>
      <c r="D311" s="1040"/>
      <c r="E311" s="208"/>
      <c r="F311" s="473"/>
      <c r="G311" s="232"/>
      <c r="H311" s="195"/>
      <c r="I311" s="455"/>
      <c r="J311" s="232"/>
      <c r="K311" s="416"/>
      <c r="L311" s="1044"/>
      <c r="M311" s="1044"/>
      <c r="N311" s="1044"/>
      <c r="O311" s="1044"/>
      <c r="P311" s="308"/>
      <c r="Q311" s="308"/>
      <c r="R311" s="231"/>
      <c r="S311" s="656"/>
      <c r="T311" s="657"/>
    </row>
    <row r="312" spans="1:20" ht="33.950000000000003" customHeight="1" x14ac:dyDescent="0.25">
      <c r="A312" s="46"/>
      <c r="B312" s="143"/>
      <c r="C312" s="1039"/>
      <c r="D312" s="1040"/>
      <c r="E312" s="208"/>
      <c r="F312" s="473"/>
      <c r="G312" s="232"/>
      <c r="H312" s="195"/>
      <c r="I312" s="455"/>
      <c r="J312" s="232"/>
      <c r="K312" s="416"/>
      <c r="L312" s="1044"/>
      <c r="M312" s="1044"/>
      <c r="N312" s="1044"/>
      <c r="O312" s="1044"/>
      <c r="P312" s="308"/>
      <c r="Q312" s="308"/>
      <c r="R312" s="231"/>
      <c r="S312" s="656"/>
      <c r="T312" s="657"/>
    </row>
    <row r="313" spans="1:20" ht="33.950000000000003" customHeight="1" x14ac:dyDescent="0.25">
      <c r="A313" s="46"/>
      <c r="B313" s="143"/>
      <c r="C313" s="1039"/>
      <c r="D313" s="1040"/>
      <c r="E313" s="208"/>
      <c r="F313" s="473"/>
      <c r="G313" s="232"/>
      <c r="H313" s="195"/>
      <c r="I313" s="455"/>
      <c r="J313" s="232"/>
      <c r="K313" s="416"/>
      <c r="L313" s="1044"/>
      <c r="M313" s="1044"/>
      <c r="N313" s="1044"/>
      <c r="O313" s="1044"/>
      <c r="P313" s="308"/>
      <c r="Q313" s="308"/>
      <c r="R313" s="231"/>
      <c r="S313" s="656"/>
      <c r="T313" s="657"/>
    </row>
    <row r="314" spans="1:20" ht="33.950000000000003" customHeight="1" x14ac:dyDescent="0.25">
      <c r="A314" s="46"/>
      <c r="B314" s="143"/>
      <c r="C314" s="1039"/>
      <c r="D314" s="1040"/>
      <c r="E314" s="208"/>
      <c r="F314" s="473"/>
      <c r="G314" s="232"/>
      <c r="H314" s="195"/>
      <c r="I314" s="455"/>
      <c r="J314" s="232"/>
      <c r="K314" s="416"/>
      <c r="L314" s="1044"/>
      <c r="M314" s="1044"/>
      <c r="N314" s="1044"/>
      <c r="O314" s="1044"/>
      <c r="P314" s="308"/>
      <c r="Q314" s="308"/>
      <c r="R314" s="231"/>
      <c r="S314" s="656"/>
      <c r="T314" s="657"/>
    </row>
    <row r="315" spans="1:20" ht="33.950000000000003" customHeight="1" x14ac:dyDescent="0.25">
      <c r="A315" s="46"/>
      <c r="B315" s="143"/>
      <c r="C315" s="1039"/>
      <c r="D315" s="1040"/>
      <c r="E315" s="208"/>
      <c r="F315" s="473"/>
      <c r="G315" s="232"/>
      <c r="H315" s="195"/>
      <c r="I315" s="455"/>
      <c r="J315" s="232"/>
      <c r="K315" s="416"/>
      <c r="L315" s="1044"/>
      <c r="M315" s="1044"/>
      <c r="N315" s="1044"/>
      <c r="O315" s="1044"/>
      <c r="P315" s="308"/>
      <c r="Q315" s="308"/>
      <c r="R315" s="231"/>
      <c r="S315" s="656"/>
      <c r="T315" s="657"/>
    </row>
    <row r="316" spans="1:20" ht="33.950000000000003" customHeight="1" x14ac:dyDescent="0.25">
      <c r="A316" s="46"/>
      <c r="B316" s="143"/>
      <c r="C316" s="1039"/>
      <c r="D316" s="1040"/>
      <c r="E316" s="208"/>
      <c r="F316" s="473"/>
      <c r="G316" s="232"/>
      <c r="H316" s="195"/>
      <c r="I316" s="455"/>
      <c r="J316" s="232"/>
      <c r="K316" s="416"/>
      <c r="L316" s="1044"/>
      <c r="M316" s="1044"/>
      <c r="N316" s="1044"/>
      <c r="O316" s="1044"/>
      <c r="P316" s="308"/>
      <c r="Q316" s="308"/>
      <c r="R316" s="231"/>
      <c r="S316" s="656"/>
      <c r="T316" s="657"/>
    </row>
    <row r="317" spans="1:20" ht="33.950000000000003" customHeight="1" x14ac:dyDescent="0.25">
      <c r="A317" s="46"/>
      <c r="B317" s="143"/>
      <c r="C317" s="1039"/>
      <c r="D317" s="1040"/>
      <c r="E317" s="208"/>
      <c r="F317" s="473"/>
      <c r="G317" s="232"/>
      <c r="H317" s="195"/>
      <c r="I317" s="455"/>
      <c r="J317" s="232"/>
      <c r="K317" s="416"/>
      <c r="L317" s="1044"/>
      <c r="M317" s="1044"/>
      <c r="N317" s="1044"/>
      <c r="O317" s="1044"/>
      <c r="P317" s="308"/>
      <c r="Q317" s="308"/>
      <c r="R317" s="231"/>
      <c r="S317" s="656"/>
      <c r="T317" s="657"/>
    </row>
    <row r="318" spans="1:20" ht="33.950000000000003" customHeight="1" x14ac:dyDescent="0.25">
      <c r="A318" s="46"/>
      <c r="B318" s="143"/>
      <c r="C318" s="1039"/>
      <c r="D318" s="1040"/>
      <c r="E318" s="208"/>
      <c r="F318" s="473"/>
      <c r="G318" s="232"/>
      <c r="H318" s="195"/>
      <c r="I318" s="455"/>
      <c r="J318" s="232"/>
      <c r="K318" s="416"/>
      <c r="L318" s="1044"/>
      <c r="M318" s="1044"/>
      <c r="N318" s="1044"/>
      <c r="O318" s="1044"/>
      <c r="P318" s="308"/>
      <c r="Q318" s="308"/>
      <c r="R318" s="231"/>
      <c r="S318" s="656"/>
      <c r="T318" s="657"/>
    </row>
    <row r="319" spans="1:20" ht="33.950000000000003" customHeight="1" x14ac:dyDescent="0.25">
      <c r="A319" s="46"/>
      <c r="B319" s="143"/>
      <c r="C319" s="1039"/>
      <c r="D319" s="1040"/>
      <c r="E319" s="208"/>
      <c r="F319" s="473"/>
      <c r="G319" s="232"/>
      <c r="H319" s="195"/>
      <c r="I319" s="455"/>
      <c r="J319" s="232"/>
      <c r="K319" s="416"/>
      <c r="L319" s="1044"/>
      <c r="M319" s="1044"/>
      <c r="N319" s="1044"/>
      <c r="O319" s="1044"/>
      <c r="P319" s="308"/>
      <c r="Q319" s="308"/>
      <c r="R319" s="231"/>
      <c r="S319" s="656"/>
      <c r="T319" s="657"/>
    </row>
    <row r="320" spans="1:20" ht="33.950000000000003" customHeight="1" x14ac:dyDescent="0.25">
      <c r="A320" s="46"/>
      <c r="B320" s="143"/>
      <c r="C320" s="1039"/>
      <c r="D320" s="1040"/>
      <c r="E320" s="208"/>
      <c r="F320" s="473"/>
      <c r="G320" s="232"/>
      <c r="H320" s="195"/>
      <c r="I320" s="455"/>
      <c r="J320" s="232"/>
      <c r="K320" s="416"/>
      <c r="L320" s="1044"/>
      <c r="M320" s="1044"/>
      <c r="N320" s="1044"/>
      <c r="O320" s="1044"/>
      <c r="P320" s="308"/>
      <c r="Q320" s="308"/>
      <c r="R320" s="231"/>
      <c r="S320" s="656"/>
      <c r="T320" s="657"/>
    </row>
    <row r="321" spans="1:20" ht="33.950000000000003" customHeight="1" x14ac:dyDescent="0.25">
      <c r="A321" s="46"/>
      <c r="B321" s="143"/>
      <c r="C321" s="1039"/>
      <c r="D321" s="1040"/>
      <c r="E321" s="208"/>
      <c r="F321" s="473"/>
      <c r="G321" s="232"/>
      <c r="H321" s="195"/>
      <c r="I321" s="455"/>
      <c r="J321" s="232"/>
      <c r="K321" s="416"/>
      <c r="L321" s="1044"/>
      <c r="M321" s="1044"/>
      <c r="N321" s="1044"/>
      <c r="O321" s="1044"/>
      <c r="P321" s="308"/>
      <c r="Q321" s="308"/>
      <c r="R321" s="231"/>
      <c r="S321" s="656"/>
      <c r="T321" s="657"/>
    </row>
    <row r="322" spans="1:20" ht="33.950000000000003" customHeight="1" x14ac:dyDescent="0.25">
      <c r="A322" s="46"/>
      <c r="B322" s="143"/>
      <c r="C322" s="1039"/>
      <c r="D322" s="1040"/>
      <c r="E322" s="208"/>
      <c r="F322" s="473"/>
      <c r="G322" s="232"/>
      <c r="H322" s="195"/>
      <c r="I322" s="455"/>
      <c r="J322" s="232"/>
      <c r="K322" s="416"/>
      <c r="L322" s="1044"/>
      <c r="M322" s="1044"/>
      <c r="N322" s="1044"/>
      <c r="O322" s="1044"/>
      <c r="P322" s="308"/>
      <c r="Q322" s="308"/>
      <c r="R322" s="231"/>
      <c r="S322" s="656"/>
      <c r="T322" s="657"/>
    </row>
    <row r="323" spans="1:20" ht="33.950000000000003" customHeight="1" x14ac:dyDescent="0.25">
      <c r="A323" s="46"/>
      <c r="B323" s="143"/>
      <c r="C323" s="1039"/>
      <c r="D323" s="1040"/>
      <c r="E323" s="208"/>
      <c r="F323" s="473"/>
      <c r="G323" s="232"/>
      <c r="H323" s="195"/>
      <c r="I323" s="455"/>
      <c r="J323" s="232"/>
      <c r="K323" s="416"/>
      <c r="L323" s="1044"/>
      <c r="M323" s="1044"/>
      <c r="N323" s="1044"/>
      <c r="O323" s="1044"/>
      <c r="P323" s="308"/>
      <c r="Q323" s="308"/>
      <c r="R323" s="231"/>
      <c r="S323" s="656"/>
      <c r="T323" s="657"/>
    </row>
    <row r="324" spans="1:20" ht="33.950000000000003" customHeight="1" x14ac:dyDescent="0.25">
      <c r="A324" s="46"/>
      <c r="B324" s="143"/>
      <c r="C324" s="1039"/>
      <c r="D324" s="1040"/>
      <c r="E324" s="208"/>
      <c r="F324" s="473"/>
      <c r="G324" s="232"/>
      <c r="H324" s="195"/>
      <c r="I324" s="455"/>
      <c r="J324" s="232"/>
      <c r="K324" s="416"/>
      <c r="L324" s="1044"/>
      <c r="M324" s="1044"/>
      <c r="N324" s="1044"/>
      <c r="O324" s="1044"/>
      <c r="P324" s="308"/>
      <c r="Q324" s="308"/>
      <c r="R324" s="231"/>
      <c r="S324" s="656"/>
      <c r="T324" s="657"/>
    </row>
    <row r="325" spans="1:20" ht="33.950000000000003" customHeight="1" x14ac:dyDescent="0.25">
      <c r="A325" s="46"/>
      <c r="B325" s="143"/>
      <c r="C325" s="1039"/>
      <c r="D325" s="1040"/>
      <c r="E325" s="208"/>
      <c r="F325" s="473"/>
      <c r="G325" s="232"/>
      <c r="H325" s="195"/>
      <c r="I325" s="455"/>
      <c r="J325" s="232"/>
      <c r="K325" s="416"/>
      <c r="L325" s="1044"/>
      <c r="M325" s="1044"/>
      <c r="N325" s="1044"/>
      <c r="O325" s="1044"/>
      <c r="P325" s="308"/>
      <c r="Q325" s="308"/>
      <c r="R325" s="231"/>
      <c r="S325" s="656"/>
      <c r="T325" s="657"/>
    </row>
    <row r="326" spans="1:20" ht="33.950000000000003" customHeight="1" x14ac:dyDescent="0.25">
      <c r="A326" s="46"/>
      <c r="B326" s="143"/>
      <c r="C326" s="1039"/>
      <c r="D326" s="1040"/>
      <c r="E326" s="208"/>
      <c r="F326" s="473"/>
      <c r="G326" s="232"/>
      <c r="H326" s="195"/>
      <c r="I326" s="455"/>
      <c r="J326" s="232"/>
      <c r="K326" s="416"/>
      <c r="L326" s="1044"/>
      <c r="M326" s="1044"/>
      <c r="N326" s="1044"/>
      <c r="O326" s="1044"/>
      <c r="P326" s="308"/>
      <c r="Q326" s="308"/>
      <c r="R326" s="231"/>
      <c r="S326" s="656"/>
      <c r="T326" s="657"/>
    </row>
    <row r="327" spans="1:20" ht="33.950000000000003" customHeight="1" x14ac:dyDescent="0.25">
      <c r="A327" s="46"/>
      <c r="B327" s="143"/>
      <c r="C327" s="1039"/>
      <c r="D327" s="1040"/>
      <c r="E327" s="208"/>
      <c r="F327" s="473"/>
      <c r="G327" s="232"/>
      <c r="H327" s="195"/>
      <c r="I327" s="455"/>
      <c r="J327" s="232"/>
      <c r="K327" s="416"/>
      <c r="L327" s="1044"/>
      <c r="M327" s="1044"/>
      <c r="N327" s="1044"/>
      <c r="O327" s="1044"/>
      <c r="P327" s="308"/>
      <c r="Q327" s="308"/>
      <c r="R327" s="231"/>
      <c r="S327" s="656"/>
      <c r="T327" s="657"/>
    </row>
    <row r="328" spans="1:20" ht="33.950000000000003" customHeight="1" x14ac:dyDescent="0.25">
      <c r="A328" s="46"/>
      <c r="B328" s="143"/>
      <c r="C328" s="1039"/>
      <c r="D328" s="1040"/>
      <c r="E328" s="208"/>
      <c r="F328" s="473"/>
      <c r="G328" s="232"/>
      <c r="H328" s="195"/>
      <c r="I328" s="455"/>
      <c r="J328" s="232"/>
      <c r="K328" s="416"/>
      <c r="L328" s="1044"/>
      <c r="M328" s="1044"/>
      <c r="N328" s="1044"/>
      <c r="O328" s="1044"/>
      <c r="P328" s="308"/>
      <c r="Q328" s="308"/>
      <c r="R328" s="231"/>
      <c r="S328" s="656"/>
      <c r="T328" s="657"/>
    </row>
    <row r="329" spans="1:20" ht="33.950000000000003" customHeight="1" x14ac:dyDescent="0.25">
      <c r="A329" s="46"/>
      <c r="B329" s="143"/>
      <c r="C329" s="1039"/>
      <c r="D329" s="1040"/>
      <c r="E329" s="208"/>
      <c r="F329" s="473"/>
      <c r="G329" s="232"/>
      <c r="H329" s="195"/>
      <c r="I329" s="455"/>
      <c r="J329" s="232"/>
      <c r="K329" s="416"/>
      <c r="L329" s="1044"/>
      <c r="M329" s="1044"/>
      <c r="N329" s="1044"/>
      <c r="O329" s="1044"/>
      <c r="P329" s="308"/>
      <c r="Q329" s="308"/>
      <c r="R329" s="231"/>
      <c r="S329" s="656"/>
      <c r="T329" s="657"/>
    </row>
    <row r="330" spans="1:20" ht="33.950000000000003" customHeight="1" x14ac:dyDescent="0.25">
      <c r="A330" s="46"/>
      <c r="B330" s="143"/>
      <c r="C330" s="1039"/>
      <c r="D330" s="1040"/>
      <c r="E330" s="208"/>
      <c r="F330" s="473"/>
      <c r="G330" s="232"/>
      <c r="H330" s="195"/>
      <c r="I330" s="455"/>
      <c r="J330" s="232"/>
      <c r="K330" s="416"/>
      <c r="L330" s="1044"/>
      <c r="M330" s="1044"/>
      <c r="N330" s="1044"/>
      <c r="O330" s="1044"/>
      <c r="P330" s="308"/>
      <c r="Q330" s="308"/>
      <c r="R330" s="231"/>
      <c r="S330" s="656"/>
      <c r="T330" s="657"/>
    </row>
    <row r="331" spans="1:20" ht="33.950000000000003" customHeight="1" x14ac:dyDescent="0.25">
      <c r="A331" s="46"/>
      <c r="B331" s="143"/>
      <c r="C331" s="1039"/>
      <c r="D331" s="1040"/>
      <c r="E331" s="208"/>
      <c r="F331" s="473"/>
      <c r="G331" s="232"/>
      <c r="H331" s="195"/>
      <c r="I331" s="455"/>
      <c r="J331" s="232"/>
      <c r="K331" s="416"/>
      <c r="L331" s="1044"/>
      <c r="M331" s="1044"/>
      <c r="N331" s="1044"/>
      <c r="O331" s="1044"/>
      <c r="P331" s="308"/>
      <c r="Q331" s="308"/>
      <c r="R331" s="231"/>
      <c r="S331" s="656"/>
      <c r="T331" s="657"/>
    </row>
    <row r="332" spans="1:20" ht="33.950000000000003" customHeight="1" x14ac:dyDescent="0.25">
      <c r="A332" s="46"/>
      <c r="B332" s="143"/>
      <c r="C332" s="1039"/>
      <c r="D332" s="1040"/>
      <c r="E332" s="208"/>
      <c r="F332" s="473"/>
      <c r="G332" s="232"/>
      <c r="H332" s="195"/>
      <c r="I332" s="455"/>
      <c r="J332" s="232"/>
      <c r="K332" s="416"/>
      <c r="L332" s="1044"/>
      <c r="M332" s="1044"/>
      <c r="N332" s="1044"/>
      <c r="O332" s="1044"/>
      <c r="P332" s="308"/>
      <c r="Q332" s="308"/>
      <c r="R332" s="231"/>
      <c r="S332" s="656"/>
      <c r="T332" s="657"/>
    </row>
    <row r="333" spans="1:20" ht="33.950000000000003" customHeight="1" x14ac:dyDescent="0.25">
      <c r="A333" s="46"/>
      <c r="B333" s="143"/>
      <c r="C333" s="1039"/>
      <c r="D333" s="1040"/>
      <c r="E333" s="208"/>
      <c r="F333" s="473"/>
      <c r="G333" s="232"/>
      <c r="H333" s="195"/>
      <c r="I333" s="455"/>
      <c r="J333" s="232"/>
      <c r="K333" s="416"/>
      <c r="L333" s="1044"/>
      <c r="M333" s="1044"/>
      <c r="N333" s="1044"/>
      <c r="O333" s="1044"/>
      <c r="P333" s="308"/>
      <c r="Q333" s="308"/>
      <c r="R333" s="231"/>
      <c r="S333" s="656"/>
      <c r="T333" s="657"/>
    </row>
    <row r="334" spans="1:20" ht="33.950000000000003" customHeight="1" x14ac:dyDescent="0.25">
      <c r="A334" s="46"/>
      <c r="B334" s="143"/>
      <c r="C334" s="1039"/>
      <c r="D334" s="1040"/>
      <c r="E334" s="208"/>
      <c r="F334" s="473"/>
      <c r="G334" s="232"/>
      <c r="H334" s="195"/>
      <c r="I334" s="455"/>
      <c r="J334" s="232"/>
      <c r="K334" s="416"/>
      <c r="L334" s="1044"/>
      <c r="M334" s="1044"/>
      <c r="N334" s="1044"/>
      <c r="O334" s="1044"/>
      <c r="P334" s="308"/>
      <c r="Q334" s="308"/>
      <c r="R334" s="231"/>
      <c r="S334" s="656"/>
      <c r="T334" s="657"/>
    </row>
    <row r="335" spans="1:20" ht="33.950000000000003" customHeight="1" x14ac:dyDescent="0.25">
      <c r="A335" s="46"/>
      <c r="B335" s="143"/>
      <c r="C335" s="1039"/>
      <c r="D335" s="1040"/>
      <c r="E335" s="208"/>
      <c r="F335" s="473"/>
      <c r="G335" s="232"/>
      <c r="H335" s="195"/>
      <c r="I335" s="455"/>
      <c r="J335" s="232"/>
      <c r="K335" s="416"/>
      <c r="L335" s="1044"/>
      <c r="M335" s="1044"/>
      <c r="N335" s="1044"/>
      <c r="O335" s="1044"/>
      <c r="P335" s="308"/>
      <c r="Q335" s="308"/>
      <c r="R335" s="231"/>
      <c r="S335" s="656"/>
      <c r="T335" s="657"/>
    </row>
    <row r="336" spans="1:20" ht="33.950000000000003" customHeight="1" x14ac:dyDescent="0.25">
      <c r="A336" s="46"/>
      <c r="B336" s="143"/>
      <c r="C336" s="1039"/>
      <c r="D336" s="1040"/>
      <c r="E336" s="208"/>
      <c r="F336" s="473"/>
      <c r="G336" s="232"/>
      <c r="H336" s="195"/>
      <c r="I336" s="455"/>
      <c r="J336" s="232"/>
      <c r="K336" s="416"/>
      <c r="L336" s="1044"/>
      <c r="M336" s="1044"/>
      <c r="N336" s="1044"/>
      <c r="O336" s="1044"/>
      <c r="P336" s="308"/>
      <c r="Q336" s="308"/>
      <c r="R336" s="231"/>
      <c r="S336" s="656"/>
      <c r="T336" s="657"/>
    </row>
    <row r="337" spans="1:20" ht="33.950000000000003" customHeight="1" x14ac:dyDescent="0.25">
      <c r="A337" s="46"/>
      <c r="B337" s="143"/>
      <c r="C337" s="1039"/>
      <c r="D337" s="1040"/>
      <c r="E337" s="208"/>
      <c r="F337" s="473"/>
      <c r="G337" s="232"/>
      <c r="H337" s="195"/>
      <c r="I337" s="455"/>
      <c r="J337" s="232"/>
      <c r="K337" s="416"/>
      <c r="L337" s="1044"/>
      <c r="M337" s="1044"/>
      <c r="N337" s="1044"/>
      <c r="O337" s="1044"/>
      <c r="P337" s="308"/>
      <c r="Q337" s="308"/>
      <c r="R337" s="231"/>
      <c r="S337" s="656"/>
      <c r="T337" s="657"/>
    </row>
    <row r="338" spans="1:20" ht="33.950000000000003" customHeight="1" x14ac:dyDescent="0.25">
      <c r="A338" s="46"/>
      <c r="B338" s="143"/>
      <c r="C338" s="1039"/>
      <c r="D338" s="1040"/>
      <c r="E338" s="208"/>
      <c r="F338" s="473"/>
      <c r="G338" s="232"/>
      <c r="H338" s="195"/>
      <c r="I338" s="455"/>
      <c r="J338" s="232"/>
      <c r="K338" s="416"/>
      <c r="L338" s="1044"/>
      <c r="M338" s="1044"/>
      <c r="N338" s="1044"/>
      <c r="O338" s="1044"/>
      <c r="P338" s="308"/>
      <c r="Q338" s="308"/>
      <c r="R338" s="231"/>
      <c r="S338" s="656"/>
      <c r="T338" s="657"/>
    </row>
    <row r="339" spans="1:20" ht="33.950000000000003" customHeight="1" x14ac:dyDescent="0.25">
      <c r="A339" s="46"/>
      <c r="B339" s="143"/>
      <c r="C339" s="1039"/>
      <c r="D339" s="1040"/>
      <c r="E339" s="208"/>
      <c r="F339" s="473"/>
      <c r="G339" s="232"/>
      <c r="H339" s="195"/>
      <c r="I339" s="455"/>
      <c r="J339" s="232"/>
      <c r="K339" s="416"/>
      <c r="L339" s="1044"/>
      <c r="M339" s="1044"/>
      <c r="N339" s="1044"/>
      <c r="O339" s="1044"/>
      <c r="P339" s="308"/>
      <c r="Q339" s="308"/>
      <c r="R339" s="231"/>
      <c r="S339" s="656"/>
      <c r="T339" s="657"/>
    </row>
    <row r="340" spans="1:20" ht="33.950000000000003" customHeight="1" x14ac:dyDescent="0.25">
      <c r="A340" s="46"/>
      <c r="B340" s="143"/>
      <c r="C340" s="1039"/>
      <c r="D340" s="1040"/>
      <c r="E340" s="208"/>
      <c r="F340" s="473"/>
      <c r="G340" s="232"/>
      <c r="H340" s="195"/>
      <c r="I340" s="455"/>
      <c r="J340" s="232"/>
      <c r="K340" s="416"/>
      <c r="L340" s="1044"/>
      <c r="M340" s="1044"/>
      <c r="N340" s="1044"/>
      <c r="O340" s="1044"/>
      <c r="P340" s="308"/>
      <c r="Q340" s="308"/>
      <c r="R340" s="231"/>
      <c r="S340" s="656"/>
      <c r="T340" s="657"/>
    </row>
    <row r="341" spans="1:20" ht="33.950000000000003" customHeight="1" x14ac:dyDescent="0.25">
      <c r="A341" s="46"/>
      <c r="B341" s="143"/>
      <c r="C341" s="1039"/>
      <c r="D341" s="1040"/>
      <c r="E341" s="208"/>
      <c r="F341" s="473"/>
      <c r="G341" s="232"/>
      <c r="H341" s="195"/>
      <c r="I341" s="455"/>
      <c r="J341" s="232"/>
      <c r="K341" s="416"/>
      <c r="L341" s="1044"/>
      <c r="M341" s="1044"/>
      <c r="N341" s="1044"/>
      <c r="O341" s="1044"/>
      <c r="P341" s="308"/>
      <c r="Q341" s="308"/>
      <c r="R341" s="231"/>
      <c r="S341" s="656"/>
      <c r="T341" s="657"/>
    </row>
    <row r="342" spans="1:20" ht="33.950000000000003" customHeight="1" x14ac:dyDescent="0.25">
      <c r="A342" s="46"/>
      <c r="B342" s="143"/>
      <c r="C342" s="1039"/>
      <c r="D342" s="1040"/>
      <c r="E342" s="208"/>
      <c r="F342" s="473"/>
      <c r="G342" s="232"/>
      <c r="H342" s="195"/>
      <c r="I342" s="455"/>
      <c r="J342" s="232"/>
      <c r="K342" s="416"/>
      <c r="L342" s="1044"/>
      <c r="M342" s="1044"/>
      <c r="N342" s="1044"/>
      <c r="O342" s="1044"/>
      <c r="P342" s="308"/>
      <c r="Q342" s="308"/>
      <c r="R342" s="231"/>
      <c r="S342" s="656"/>
      <c r="T342" s="657"/>
    </row>
    <row r="343" spans="1:20" ht="33.950000000000003" customHeight="1" x14ac:dyDescent="0.25">
      <c r="A343" s="46"/>
      <c r="B343" s="143"/>
      <c r="C343" s="1039"/>
      <c r="D343" s="1040"/>
      <c r="E343" s="208"/>
      <c r="F343" s="473"/>
      <c r="G343" s="232"/>
      <c r="H343" s="195"/>
      <c r="I343" s="455"/>
      <c r="J343" s="232"/>
      <c r="K343" s="416"/>
      <c r="L343" s="1044"/>
      <c r="M343" s="1044"/>
      <c r="N343" s="1044"/>
      <c r="O343" s="1044"/>
      <c r="P343" s="308"/>
      <c r="Q343" s="308"/>
      <c r="R343" s="231"/>
      <c r="S343" s="656"/>
      <c r="T343" s="657"/>
    </row>
    <row r="344" spans="1:20" ht="33.950000000000003" customHeight="1" x14ac:dyDescent="0.25">
      <c r="A344" s="46"/>
      <c r="B344" s="143"/>
      <c r="C344" s="1039"/>
      <c r="D344" s="1040"/>
      <c r="E344" s="208"/>
      <c r="F344" s="473"/>
      <c r="G344" s="232"/>
      <c r="H344" s="195"/>
      <c r="I344" s="455"/>
      <c r="J344" s="232"/>
      <c r="K344" s="416"/>
      <c r="L344" s="1044"/>
      <c r="M344" s="1044"/>
      <c r="N344" s="1044"/>
      <c r="O344" s="1044"/>
      <c r="P344" s="308"/>
      <c r="Q344" s="308"/>
      <c r="R344" s="231"/>
      <c r="S344" s="656"/>
      <c r="T344" s="657"/>
    </row>
    <row r="345" spans="1:20" ht="33.950000000000003" customHeight="1" x14ac:dyDescent="0.25">
      <c r="A345" s="46"/>
      <c r="B345" s="143"/>
      <c r="C345" s="1039"/>
      <c r="D345" s="1040"/>
      <c r="E345" s="208"/>
      <c r="F345" s="473"/>
      <c r="G345" s="232"/>
      <c r="H345" s="195"/>
      <c r="I345" s="455"/>
      <c r="J345" s="232"/>
      <c r="K345" s="416"/>
      <c r="L345" s="1044"/>
      <c r="M345" s="1044"/>
      <c r="N345" s="1044"/>
      <c r="O345" s="1044"/>
      <c r="P345" s="308"/>
      <c r="Q345" s="308"/>
      <c r="R345" s="231"/>
      <c r="S345" s="656"/>
      <c r="T345" s="657"/>
    </row>
    <row r="346" spans="1:20" ht="33.950000000000003" customHeight="1" x14ac:dyDescent="0.25">
      <c r="A346" s="46"/>
      <c r="B346" s="143"/>
      <c r="C346" s="1039"/>
      <c r="D346" s="1040"/>
      <c r="E346" s="208"/>
      <c r="F346" s="473"/>
      <c r="G346" s="232"/>
      <c r="H346" s="195"/>
      <c r="I346" s="455"/>
      <c r="J346" s="232"/>
      <c r="K346" s="416"/>
      <c r="L346" s="1044"/>
      <c r="M346" s="1044"/>
      <c r="N346" s="1044"/>
      <c r="O346" s="1044"/>
      <c r="P346" s="308"/>
      <c r="Q346" s="308"/>
      <c r="R346" s="231"/>
      <c r="S346" s="656"/>
      <c r="T346" s="657"/>
    </row>
    <row r="347" spans="1:20" ht="33.950000000000003" customHeight="1" x14ac:dyDescent="0.25">
      <c r="A347" s="46"/>
      <c r="B347" s="143"/>
      <c r="C347" s="1039"/>
      <c r="D347" s="1040"/>
      <c r="E347" s="208"/>
      <c r="F347" s="473"/>
      <c r="G347" s="232"/>
      <c r="H347" s="195"/>
      <c r="I347" s="455"/>
      <c r="J347" s="232"/>
      <c r="K347" s="416"/>
      <c r="L347" s="1044"/>
      <c r="M347" s="1044"/>
      <c r="N347" s="1044"/>
      <c r="O347" s="1044"/>
      <c r="P347" s="308"/>
      <c r="Q347" s="308"/>
      <c r="R347" s="231"/>
      <c r="S347" s="656"/>
      <c r="T347" s="657"/>
    </row>
    <row r="348" spans="1:20" ht="33.950000000000003" customHeight="1" x14ac:dyDescent="0.25">
      <c r="A348" s="46"/>
      <c r="B348" s="143"/>
      <c r="C348" s="1039"/>
      <c r="D348" s="1040"/>
      <c r="E348" s="208"/>
      <c r="F348" s="473"/>
      <c r="G348" s="232"/>
      <c r="H348" s="195"/>
      <c r="I348" s="455"/>
      <c r="J348" s="232"/>
      <c r="K348" s="416"/>
      <c r="L348" s="1044"/>
      <c r="M348" s="1044"/>
      <c r="N348" s="1044"/>
      <c r="O348" s="1044"/>
      <c r="P348" s="308"/>
      <c r="Q348" s="308"/>
      <c r="R348" s="231"/>
      <c r="S348" s="656"/>
      <c r="T348" s="657"/>
    </row>
    <row r="349" spans="1:20" ht="33.950000000000003" customHeight="1" x14ac:dyDescent="0.25">
      <c r="A349" s="46"/>
      <c r="B349" s="143"/>
      <c r="C349" s="1039"/>
      <c r="D349" s="1040"/>
      <c r="E349" s="208"/>
      <c r="F349" s="473"/>
      <c r="G349" s="232"/>
      <c r="H349" s="195"/>
      <c r="I349" s="455"/>
      <c r="J349" s="232"/>
      <c r="K349" s="416"/>
      <c r="L349" s="1044"/>
      <c r="M349" s="1044"/>
      <c r="N349" s="1044"/>
      <c r="O349" s="1044"/>
      <c r="P349" s="308"/>
      <c r="Q349" s="308"/>
      <c r="R349" s="231"/>
      <c r="S349" s="656"/>
      <c r="T349" s="657"/>
    </row>
    <row r="350" spans="1:20" ht="33.950000000000003" customHeight="1" x14ac:dyDescent="0.25">
      <c r="A350" s="46"/>
      <c r="B350" s="143"/>
      <c r="C350" s="1039"/>
      <c r="D350" s="1040"/>
      <c r="E350" s="208"/>
      <c r="F350" s="473"/>
      <c r="G350" s="232"/>
      <c r="H350" s="195"/>
      <c r="I350" s="455"/>
      <c r="J350" s="232"/>
      <c r="K350" s="416"/>
      <c r="L350" s="1044"/>
      <c r="M350" s="1044"/>
      <c r="N350" s="1044"/>
      <c r="O350" s="1044"/>
      <c r="P350" s="308"/>
      <c r="Q350" s="308"/>
      <c r="R350" s="231"/>
      <c r="S350" s="656"/>
      <c r="T350" s="657"/>
    </row>
    <row r="351" spans="1:20" ht="33.950000000000003" customHeight="1" x14ac:dyDescent="0.25">
      <c r="A351" s="46"/>
      <c r="B351" s="143"/>
      <c r="C351" s="1039"/>
      <c r="D351" s="1040"/>
      <c r="E351" s="208"/>
      <c r="F351" s="473"/>
      <c r="G351" s="232"/>
      <c r="H351" s="195"/>
      <c r="I351" s="455"/>
      <c r="J351" s="232"/>
      <c r="K351" s="416"/>
      <c r="L351" s="1044"/>
      <c r="M351" s="1044"/>
      <c r="N351" s="1044"/>
      <c r="O351" s="1044"/>
      <c r="P351" s="308"/>
      <c r="Q351" s="308"/>
      <c r="R351" s="231"/>
      <c r="S351" s="656"/>
      <c r="T351" s="657"/>
    </row>
    <row r="352" spans="1:20" ht="33.950000000000003" customHeight="1" x14ac:dyDescent="0.25">
      <c r="A352" s="46"/>
      <c r="B352" s="143"/>
      <c r="C352" s="1039"/>
      <c r="D352" s="1040"/>
      <c r="E352" s="208"/>
      <c r="F352" s="473"/>
      <c r="G352" s="232"/>
      <c r="H352" s="195"/>
      <c r="I352" s="455"/>
      <c r="J352" s="232"/>
      <c r="K352" s="416"/>
      <c r="L352" s="1044"/>
      <c r="M352" s="1044"/>
      <c r="N352" s="1044"/>
      <c r="O352" s="1044"/>
      <c r="P352" s="308"/>
      <c r="Q352" s="308"/>
      <c r="R352" s="231"/>
      <c r="S352" s="656"/>
      <c r="T352" s="657"/>
    </row>
    <row r="353" spans="1:20" ht="33.950000000000003" customHeight="1" x14ac:dyDescent="0.25">
      <c r="A353" s="46"/>
      <c r="B353" s="143"/>
      <c r="C353" s="1039"/>
      <c r="D353" s="1040"/>
      <c r="E353" s="208"/>
      <c r="F353" s="473"/>
      <c r="G353" s="232"/>
      <c r="H353" s="195"/>
      <c r="I353" s="455"/>
      <c r="J353" s="232"/>
      <c r="K353" s="416"/>
      <c r="L353" s="1044"/>
      <c r="M353" s="1044"/>
      <c r="N353" s="1044"/>
      <c r="O353" s="1044"/>
      <c r="P353" s="308"/>
      <c r="Q353" s="308"/>
      <c r="R353" s="231"/>
      <c r="S353" s="656"/>
      <c r="T353" s="657"/>
    </row>
    <row r="354" spans="1:20" ht="33.950000000000003" customHeight="1" x14ac:dyDescent="0.25">
      <c r="A354" s="46"/>
      <c r="B354" s="143"/>
      <c r="C354" s="1039"/>
      <c r="D354" s="1040"/>
      <c r="E354" s="208"/>
      <c r="F354" s="473"/>
      <c r="G354" s="232"/>
      <c r="H354" s="195"/>
      <c r="I354" s="455"/>
      <c r="J354" s="232"/>
      <c r="K354" s="416"/>
      <c r="L354" s="1044"/>
      <c r="M354" s="1044"/>
      <c r="N354" s="1044"/>
      <c r="O354" s="1044"/>
      <c r="P354" s="308"/>
      <c r="Q354" s="308"/>
      <c r="R354" s="231"/>
      <c r="S354" s="656"/>
      <c r="T354" s="657"/>
    </row>
    <row r="355" spans="1:20" ht="33.950000000000003" customHeight="1" x14ac:dyDescent="0.25">
      <c r="A355" s="46"/>
      <c r="B355" s="143"/>
      <c r="C355" s="1039"/>
      <c r="D355" s="1040"/>
      <c r="E355" s="208"/>
      <c r="F355" s="473"/>
      <c r="G355" s="232"/>
      <c r="H355" s="195"/>
      <c r="I355" s="455"/>
      <c r="J355" s="232"/>
      <c r="K355" s="416"/>
      <c r="L355" s="1044"/>
      <c r="M355" s="1044"/>
      <c r="N355" s="1044"/>
      <c r="O355" s="1044"/>
      <c r="P355" s="308"/>
      <c r="Q355" s="308"/>
      <c r="R355" s="231"/>
      <c r="S355" s="656"/>
      <c r="T355" s="657"/>
    </row>
    <row r="356" spans="1:20" ht="33.950000000000003" customHeight="1" x14ac:dyDescent="0.25">
      <c r="A356" s="46"/>
      <c r="B356" s="143"/>
      <c r="C356" s="1039"/>
      <c r="D356" s="1040"/>
      <c r="E356" s="208"/>
      <c r="F356" s="473"/>
      <c r="G356" s="232"/>
      <c r="H356" s="195"/>
      <c r="I356" s="455"/>
      <c r="J356" s="232"/>
      <c r="K356" s="416"/>
      <c r="L356" s="1044"/>
      <c r="M356" s="1044"/>
      <c r="N356" s="1044"/>
      <c r="O356" s="1044"/>
      <c r="P356" s="308"/>
      <c r="Q356" s="308"/>
      <c r="R356" s="231"/>
      <c r="S356" s="656"/>
      <c r="T356" s="657"/>
    </row>
    <row r="357" spans="1:20" ht="33.950000000000003" customHeight="1" x14ac:dyDescent="0.25">
      <c r="A357" s="46"/>
      <c r="B357" s="143"/>
      <c r="C357" s="1039"/>
      <c r="D357" s="1040"/>
      <c r="E357" s="208"/>
      <c r="F357" s="473"/>
      <c r="G357" s="232"/>
      <c r="H357" s="195"/>
      <c r="I357" s="455"/>
      <c r="J357" s="232"/>
      <c r="K357" s="416"/>
      <c r="L357" s="1044"/>
      <c r="M357" s="1044"/>
      <c r="N357" s="1044"/>
      <c r="O357" s="1044"/>
      <c r="P357" s="308"/>
      <c r="Q357" s="308"/>
      <c r="R357" s="231"/>
      <c r="S357" s="656"/>
      <c r="T357" s="657"/>
    </row>
    <row r="358" spans="1:20" ht="33.950000000000003" customHeight="1" x14ac:dyDescent="0.25">
      <c r="A358" s="46"/>
      <c r="B358" s="143"/>
      <c r="C358" s="1039"/>
      <c r="D358" s="1040"/>
      <c r="E358" s="208"/>
      <c r="F358" s="473"/>
      <c r="G358" s="232"/>
      <c r="H358" s="195"/>
      <c r="I358" s="455"/>
      <c r="J358" s="232"/>
      <c r="K358" s="416"/>
      <c r="L358" s="1044"/>
      <c r="M358" s="1044"/>
      <c r="N358" s="1044"/>
      <c r="O358" s="1044"/>
      <c r="P358" s="308"/>
      <c r="Q358" s="308"/>
      <c r="R358" s="231"/>
      <c r="S358" s="656"/>
      <c r="T358" s="657"/>
    </row>
    <row r="359" spans="1:20" ht="33.950000000000003" customHeight="1" x14ac:dyDescent="0.25">
      <c r="A359" s="46"/>
      <c r="B359" s="143"/>
      <c r="C359" s="1039"/>
      <c r="D359" s="1040"/>
      <c r="E359" s="208"/>
      <c r="F359" s="473"/>
      <c r="G359" s="232"/>
      <c r="H359" s="195"/>
      <c r="I359" s="455"/>
      <c r="J359" s="232"/>
      <c r="K359" s="416"/>
      <c r="L359" s="1044"/>
      <c r="M359" s="1044"/>
      <c r="N359" s="1044"/>
      <c r="O359" s="1044"/>
      <c r="P359" s="308"/>
      <c r="Q359" s="308"/>
      <c r="R359" s="231"/>
      <c r="S359" s="656"/>
      <c r="T359" s="657"/>
    </row>
    <row r="360" spans="1:20" ht="33.950000000000003" customHeight="1" x14ac:dyDescent="0.25">
      <c r="A360" s="46"/>
      <c r="B360" s="143"/>
      <c r="C360" s="1039"/>
      <c r="D360" s="1040"/>
      <c r="E360" s="208"/>
      <c r="F360" s="473"/>
      <c r="G360" s="232"/>
      <c r="H360" s="195"/>
      <c r="I360" s="455"/>
      <c r="J360" s="232"/>
      <c r="K360" s="416"/>
      <c r="L360" s="1044"/>
      <c r="M360" s="1044"/>
      <c r="N360" s="1044"/>
      <c r="O360" s="1044"/>
      <c r="P360" s="308"/>
      <c r="Q360" s="308"/>
      <c r="R360" s="231"/>
      <c r="S360" s="656"/>
      <c r="T360" s="657"/>
    </row>
    <row r="361" spans="1:20" ht="33.950000000000003" customHeight="1" x14ac:dyDescent="0.25">
      <c r="A361" s="46"/>
      <c r="B361" s="143"/>
      <c r="C361" s="1039"/>
      <c r="D361" s="1040"/>
      <c r="E361" s="208"/>
      <c r="F361" s="473"/>
      <c r="G361" s="232"/>
      <c r="H361" s="195"/>
      <c r="I361" s="455"/>
      <c r="J361" s="232"/>
      <c r="K361" s="416"/>
      <c r="L361" s="1044"/>
      <c r="M361" s="1044"/>
      <c r="N361" s="1044"/>
      <c r="O361" s="1044"/>
      <c r="P361" s="308"/>
      <c r="Q361" s="308"/>
      <c r="R361" s="231"/>
      <c r="S361" s="656"/>
      <c r="T361" s="657"/>
    </row>
    <row r="362" spans="1:20" ht="33.950000000000003" customHeight="1" x14ac:dyDescent="0.25">
      <c r="A362" s="46"/>
      <c r="B362" s="143"/>
      <c r="C362" s="1039"/>
      <c r="D362" s="1040"/>
      <c r="E362" s="208"/>
      <c r="F362" s="473"/>
      <c r="G362" s="232"/>
      <c r="H362" s="195"/>
      <c r="I362" s="455"/>
      <c r="J362" s="232"/>
      <c r="K362" s="416"/>
      <c r="L362" s="1044"/>
      <c r="M362" s="1044"/>
      <c r="N362" s="1044"/>
      <c r="O362" s="1044"/>
      <c r="P362" s="308"/>
      <c r="Q362" s="308"/>
      <c r="R362" s="231"/>
      <c r="S362" s="656"/>
      <c r="T362" s="657"/>
    </row>
    <row r="363" spans="1:20" ht="33.950000000000003" customHeight="1" x14ac:dyDescent="0.25">
      <c r="A363" s="46"/>
      <c r="B363" s="143"/>
      <c r="C363" s="1039"/>
      <c r="D363" s="1040"/>
      <c r="E363" s="208"/>
      <c r="F363" s="473"/>
      <c r="G363" s="232"/>
      <c r="H363" s="195"/>
      <c r="I363" s="455"/>
      <c r="J363" s="232"/>
      <c r="K363" s="416"/>
      <c r="L363" s="1044"/>
      <c r="M363" s="1044"/>
      <c r="N363" s="1044"/>
      <c r="O363" s="1044"/>
      <c r="P363" s="308"/>
      <c r="Q363" s="308"/>
      <c r="R363" s="231"/>
      <c r="S363" s="656"/>
      <c r="T363" s="657"/>
    </row>
    <row r="364" spans="1:20" ht="33.950000000000003" customHeight="1" x14ac:dyDescent="0.25">
      <c r="A364" s="46"/>
      <c r="B364" s="143"/>
      <c r="C364" s="1039"/>
      <c r="D364" s="1040"/>
      <c r="E364" s="208"/>
      <c r="F364" s="473"/>
      <c r="G364" s="232"/>
      <c r="H364" s="195"/>
      <c r="I364" s="455"/>
      <c r="J364" s="232"/>
      <c r="K364" s="416"/>
      <c r="L364" s="1044"/>
      <c r="M364" s="1044"/>
      <c r="N364" s="1044"/>
      <c r="O364" s="1044"/>
      <c r="P364" s="308"/>
      <c r="Q364" s="308"/>
      <c r="R364" s="231"/>
      <c r="S364" s="656"/>
      <c r="T364" s="657"/>
    </row>
    <row r="365" spans="1:20" ht="33.950000000000003" customHeight="1" x14ac:dyDescent="0.25">
      <c r="A365" s="46"/>
      <c r="B365" s="143"/>
      <c r="C365" s="1039"/>
      <c r="D365" s="1040"/>
      <c r="E365" s="208"/>
      <c r="F365" s="473"/>
      <c r="G365" s="232"/>
      <c r="H365" s="195"/>
      <c r="I365" s="455"/>
      <c r="J365" s="232"/>
      <c r="K365" s="416"/>
      <c r="L365" s="1044"/>
      <c r="M365" s="1044"/>
      <c r="N365" s="1044"/>
      <c r="O365" s="1044"/>
      <c r="P365" s="308"/>
      <c r="Q365" s="308"/>
      <c r="R365" s="231"/>
      <c r="S365" s="656"/>
      <c r="T365" s="657"/>
    </row>
    <row r="366" spans="1:20" ht="33.950000000000003" customHeight="1" x14ac:dyDescent="0.25">
      <c r="A366" s="46"/>
      <c r="B366" s="143"/>
      <c r="C366" s="1039"/>
      <c r="D366" s="1040"/>
      <c r="E366" s="208"/>
      <c r="F366" s="473"/>
      <c r="G366" s="232"/>
      <c r="H366" s="195"/>
      <c r="I366" s="455"/>
      <c r="J366" s="232"/>
      <c r="K366" s="416"/>
      <c r="L366" s="1044"/>
      <c r="M366" s="1044"/>
      <c r="N366" s="1044"/>
      <c r="O366" s="1044"/>
      <c r="P366" s="308"/>
      <c r="Q366" s="308"/>
      <c r="R366" s="231"/>
      <c r="S366" s="656"/>
      <c r="T366" s="657"/>
    </row>
    <row r="367" spans="1:20" ht="33.950000000000003" customHeight="1" x14ac:dyDescent="0.25">
      <c r="A367" s="46"/>
      <c r="B367" s="143"/>
      <c r="C367" s="1039"/>
      <c r="D367" s="1040"/>
      <c r="E367" s="208"/>
      <c r="F367" s="473"/>
      <c r="G367" s="232"/>
      <c r="H367" s="195"/>
      <c r="I367" s="455"/>
      <c r="J367" s="232"/>
      <c r="K367" s="416"/>
      <c r="L367" s="1044"/>
      <c r="M367" s="1044"/>
      <c r="N367" s="1044"/>
      <c r="O367" s="1044"/>
      <c r="P367" s="308"/>
      <c r="Q367" s="308"/>
      <c r="R367" s="231"/>
      <c r="S367" s="656"/>
      <c r="T367" s="657"/>
    </row>
    <row r="368" spans="1:20" ht="33.950000000000003" customHeight="1" x14ac:dyDescent="0.25">
      <c r="A368" s="46"/>
      <c r="B368" s="143"/>
      <c r="C368" s="1039"/>
      <c r="D368" s="1040"/>
      <c r="E368" s="208"/>
      <c r="F368" s="473"/>
      <c r="G368" s="232"/>
      <c r="H368" s="195"/>
      <c r="I368" s="455"/>
      <c r="J368" s="232"/>
      <c r="K368" s="416"/>
      <c r="L368" s="1044"/>
      <c r="M368" s="1044"/>
      <c r="N368" s="1044"/>
      <c r="O368" s="1044"/>
      <c r="P368" s="308"/>
      <c r="Q368" s="308"/>
      <c r="R368" s="231"/>
      <c r="S368" s="656"/>
      <c r="T368" s="657"/>
    </row>
    <row r="369" spans="1:20" ht="33.950000000000003" customHeight="1" x14ac:dyDescent="0.25">
      <c r="A369" s="46"/>
      <c r="B369" s="143"/>
      <c r="C369" s="1039"/>
      <c r="D369" s="1040"/>
      <c r="E369" s="208"/>
      <c r="F369" s="473"/>
      <c r="G369" s="232"/>
      <c r="H369" s="195"/>
      <c r="I369" s="455"/>
      <c r="J369" s="232"/>
      <c r="K369" s="416"/>
      <c r="L369" s="1044"/>
      <c r="M369" s="1044"/>
      <c r="N369" s="1044"/>
      <c r="O369" s="1044"/>
      <c r="P369" s="308"/>
      <c r="Q369" s="308"/>
      <c r="R369" s="231"/>
      <c r="S369" s="656"/>
      <c r="T369" s="657"/>
    </row>
    <row r="370" spans="1:20" ht="33.950000000000003" customHeight="1" x14ac:dyDescent="0.25">
      <c r="A370" s="46"/>
      <c r="B370" s="143"/>
      <c r="C370" s="1039"/>
      <c r="D370" s="1040"/>
      <c r="E370" s="208"/>
      <c r="F370" s="473"/>
      <c r="G370" s="232"/>
      <c r="H370" s="195"/>
      <c r="I370" s="455"/>
      <c r="J370" s="232"/>
      <c r="K370" s="416"/>
      <c r="L370" s="1044"/>
      <c r="M370" s="1044"/>
      <c r="N370" s="1044"/>
      <c r="O370" s="1044"/>
      <c r="P370" s="308"/>
      <c r="Q370" s="308"/>
      <c r="R370" s="231"/>
      <c r="S370" s="656"/>
      <c r="T370" s="657"/>
    </row>
    <row r="371" spans="1:20" ht="33.950000000000003" customHeight="1" x14ac:dyDescent="0.25">
      <c r="A371" s="46"/>
      <c r="B371" s="143"/>
      <c r="C371" s="1039"/>
      <c r="D371" s="1040"/>
      <c r="E371" s="208"/>
      <c r="F371" s="473"/>
      <c r="G371" s="232"/>
      <c r="H371" s="195"/>
      <c r="I371" s="455"/>
      <c r="J371" s="232"/>
      <c r="K371" s="416"/>
      <c r="L371" s="1044"/>
      <c r="M371" s="1044"/>
      <c r="N371" s="1044"/>
      <c r="O371" s="1044"/>
      <c r="P371" s="308"/>
      <c r="Q371" s="308"/>
      <c r="R371" s="231"/>
      <c r="S371" s="656"/>
      <c r="T371" s="657"/>
    </row>
    <row r="372" spans="1:20" ht="33.950000000000003" customHeight="1" x14ac:dyDescent="0.25">
      <c r="A372" s="46"/>
      <c r="B372" s="143"/>
      <c r="C372" s="1039"/>
      <c r="D372" s="1040"/>
      <c r="E372" s="208"/>
      <c r="F372" s="473"/>
      <c r="G372" s="232"/>
      <c r="H372" s="195"/>
      <c r="I372" s="455"/>
      <c r="J372" s="232"/>
      <c r="K372" s="416"/>
      <c r="L372" s="1044"/>
      <c r="M372" s="1044"/>
      <c r="N372" s="1044"/>
      <c r="O372" s="1044"/>
      <c r="P372" s="308"/>
      <c r="Q372" s="308"/>
      <c r="R372" s="231"/>
      <c r="S372" s="656"/>
      <c r="T372" s="657"/>
    </row>
    <row r="373" spans="1:20" ht="33.950000000000003" customHeight="1" x14ac:dyDescent="0.25">
      <c r="A373" s="46"/>
      <c r="B373" s="143"/>
      <c r="C373" s="1039"/>
      <c r="D373" s="1040"/>
      <c r="E373" s="208"/>
      <c r="F373" s="473"/>
      <c r="G373" s="232"/>
      <c r="H373" s="195"/>
      <c r="I373" s="455"/>
      <c r="J373" s="232"/>
      <c r="K373" s="416"/>
      <c r="L373" s="1044"/>
      <c r="M373" s="1044"/>
      <c r="N373" s="1044"/>
      <c r="O373" s="1044"/>
      <c r="P373" s="308"/>
      <c r="Q373" s="308"/>
      <c r="R373" s="231"/>
      <c r="S373" s="656"/>
      <c r="T373" s="657"/>
    </row>
    <row r="374" spans="1:20" ht="33.950000000000003" customHeight="1" x14ac:dyDescent="0.25">
      <c r="A374" s="46"/>
      <c r="B374" s="143"/>
      <c r="C374" s="1039"/>
      <c r="D374" s="1040"/>
      <c r="E374" s="208"/>
      <c r="F374" s="473"/>
      <c r="G374" s="232"/>
      <c r="H374" s="195"/>
      <c r="I374" s="455"/>
      <c r="J374" s="232"/>
      <c r="K374" s="416"/>
      <c r="L374" s="1044"/>
      <c r="M374" s="1044"/>
      <c r="N374" s="1044"/>
      <c r="O374" s="1044"/>
      <c r="P374" s="308"/>
      <c r="Q374" s="308"/>
      <c r="R374" s="231"/>
      <c r="S374" s="656"/>
      <c r="T374" s="657"/>
    </row>
    <row r="375" spans="1:20" ht="33.950000000000003" customHeight="1" x14ac:dyDescent="0.25">
      <c r="A375" s="46"/>
      <c r="B375" s="143"/>
      <c r="C375" s="1039"/>
      <c r="D375" s="1040"/>
      <c r="E375" s="208"/>
      <c r="F375" s="473"/>
      <c r="G375" s="232"/>
      <c r="H375" s="195"/>
      <c r="I375" s="455"/>
      <c r="J375" s="232"/>
      <c r="K375" s="416"/>
      <c r="L375" s="1044"/>
      <c r="M375" s="1044"/>
      <c r="N375" s="1044"/>
      <c r="O375" s="1044"/>
      <c r="P375" s="308"/>
      <c r="Q375" s="308"/>
      <c r="R375" s="231"/>
      <c r="S375" s="656"/>
      <c r="T375" s="657"/>
    </row>
    <row r="376" spans="1:20" ht="33.950000000000003" customHeight="1" x14ac:dyDescent="0.25">
      <c r="A376" s="46"/>
      <c r="B376" s="143"/>
      <c r="C376" s="1039"/>
      <c r="D376" s="1040"/>
      <c r="E376" s="208"/>
      <c r="F376" s="473"/>
      <c r="G376" s="232"/>
      <c r="H376" s="195"/>
      <c r="I376" s="455"/>
      <c r="J376" s="232"/>
      <c r="K376" s="416"/>
      <c r="L376" s="1044"/>
      <c r="M376" s="1044"/>
      <c r="N376" s="1044"/>
      <c r="O376" s="1044"/>
      <c r="P376" s="308"/>
      <c r="Q376" s="308"/>
      <c r="R376" s="231"/>
      <c r="S376" s="656"/>
      <c r="T376" s="657"/>
    </row>
    <row r="377" spans="1:20" ht="33.950000000000003" customHeight="1" x14ac:dyDescent="0.25">
      <c r="A377" s="46"/>
      <c r="B377" s="143"/>
      <c r="C377" s="1039"/>
      <c r="D377" s="1040"/>
      <c r="E377" s="208"/>
      <c r="F377" s="473"/>
      <c r="G377" s="232"/>
      <c r="H377" s="195"/>
      <c r="I377" s="455"/>
      <c r="J377" s="232"/>
      <c r="K377" s="416"/>
      <c r="L377" s="1044"/>
      <c r="M377" s="1044"/>
      <c r="N377" s="1044"/>
      <c r="O377" s="1044"/>
      <c r="P377" s="308"/>
      <c r="Q377" s="308"/>
      <c r="R377" s="231"/>
      <c r="S377" s="656"/>
      <c r="T377" s="657"/>
    </row>
    <row r="378" spans="1:20" ht="33.950000000000003" customHeight="1" x14ac:dyDescent="0.25">
      <c r="A378" s="46"/>
      <c r="B378" s="143"/>
      <c r="C378" s="1039"/>
      <c r="D378" s="1040"/>
      <c r="E378" s="208"/>
      <c r="F378" s="473"/>
      <c r="G378" s="232"/>
      <c r="H378" s="195"/>
      <c r="I378" s="455"/>
      <c r="J378" s="232"/>
      <c r="K378" s="416"/>
      <c r="L378" s="1044"/>
      <c r="M378" s="1044"/>
      <c r="N378" s="1044"/>
      <c r="O378" s="1044"/>
      <c r="P378" s="308"/>
      <c r="Q378" s="308"/>
      <c r="R378" s="231"/>
      <c r="S378" s="656"/>
      <c r="T378" s="657"/>
    </row>
    <row r="379" spans="1:20" ht="33.950000000000003" customHeight="1" x14ac:dyDescent="0.25">
      <c r="A379" s="46"/>
      <c r="B379" s="143"/>
      <c r="C379" s="1039"/>
      <c r="D379" s="1040"/>
      <c r="E379" s="208"/>
      <c r="F379" s="473"/>
      <c r="G379" s="232"/>
      <c r="H379" s="195"/>
      <c r="I379" s="455"/>
      <c r="J379" s="232"/>
      <c r="K379" s="416"/>
      <c r="L379" s="1044"/>
      <c r="M379" s="1044"/>
      <c r="N379" s="1044"/>
      <c r="O379" s="1044"/>
      <c r="P379" s="308"/>
      <c r="Q379" s="308"/>
      <c r="R379" s="231"/>
      <c r="S379" s="656"/>
      <c r="T379" s="657"/>
    </row>
    <row r="380" spans="1:20" ht="33.950000000000003" customHeight="1" x14ac:dyDescent="0.25">
      <c r="A380" s="46"/>
      <c r="B380" s="143"/>
      <c r="C380" s="1039"/>
      <c r="D380" s="1040"/>
      <c r="E380" s="208"/>
      <c r="F380" s="473"/>
      <c r="G380" s="232"/>
      <c r="H380" s="195"/>
      <c r="I380" s="455"/>
      <c r="J380" s="232"/>
      <c r="K380" s="416"/>
      <c r="L380" s="1044"/>
      <c r="M380" s="1044"/>
      <c r="N380" s="1044"/>
      <c r="O380" s="1044"/>
      <c r="P380" s="308"/>
      <c r="Q380" s="308"/>
      <c r="R380" s="231"/>
      <c r="S380" s="656"/>
      <c r="T380" s="657"/>
    </row>
    <row r="381" spans="1:20" ht="33.950000000000003" customHeight="1" x14ac:dyDescent="0.25">
      <c r="A381" s="46"/>
      <c r="B381" s="143"/>
      <c r="C381" s="1039"/>
      <c r="D381" s="1040"/>
      <c r="E381" s="208"/>
      <c r="F381" s="473"/>
      <c r="G381" s="232"/>
      <c r="H381" s="195"/>
      <c r="I381" s="455"/>
      <c r="J381" s="232"/>
      <c r="K381" s="416"/>
      <c r="L381" s="1044"/>
      <c r="M381" s="1044"/>
      <c r="N381" s="1044"/>
      <c r="O381" s="1044"/>
      <c r="P381" s="308"/>
      <c r="Q381" s="308"/>
      <c r="R381" s="231"/>
      <c r="S381" s="656"/>
      <c r="T381" s="657"/>
    </row>
    <row r="382" spans="1:20" ht="33.950000000000003" customHeight="1" x14ac:dyDescent="0.25">
      <c r="A382" s="46"/>
      <c r="B382" s="143"/>
      <c r="C382" s="1039"/>
      <c r="D382" s="1040"/>
      <c r="E382" s="208"/>
      <c r="F382" s="473"/>
      <c r="G382" s="232"/>
      <c r="H382" s="195"/>
      <c r="I382" s="455"/>
      <c r="J382" s="232"/>
      <c r="K382" s="416"/>
      <c r="L382" s="1044"/>
      <c r="M382" s="1044"/>
      <c r="N382" s="1044"/>
      <c r="O382" s="1044"/>
      <c r="P382" s="308"/>
      <c r="Q382" s="308"/>
      <c r="R382" s="231"/>
      <c r="S382" s="656"/>
      <c r="T382" s="657"/>
    </row>
    <row r="383" spans="1:20" ht="33.950000000000003" customHeight="1" x14ac:dyDescent="0.25">
      <c r="A383" s="46"/>
      <c r="B383" s="143"/>
      <c r="C383" s="1039"/>
      <c r="D383" s="1040"/>
      <c r="E383" s="208"/>
      <c r="F383" s="473"/>
      <c r="G383" s="232"/>
      <c r="H383" s="195"/>
      <c r="I383" s="455"/>
      <c r="J383" s="232"/>
      <c r="K383" s="416"/>
      <c r="L383" s="1044"/>
      <c r="M383" s="1044"/>
      <c r="N383" s="1044"/>
      <c r="O383" s="1044"/>
      <c r="P383" s="308"/>
      <c r="Q383" s="308"/>
      <c r="R383" s="231"/>
      <c r="S383" s="656"/>
      <c r="T383" s="657"/>
    </row>
    <row r="384" spans="1:20" ht="33.950000000000003" customHeight="1" x14ac:dyDescent="0.25">
      <c r="A384" s="46"/>
      <c r="B384" s="143"/>
      <c r="C384" s="1039"/>
      <c r="D384" s="1040"/>
      <c r="E384" s="208"/>
      <c r="F384" s="473"/>
      <c r="G384" s="232"/>
      <c r="H384" s="195"/>
      <c r="I384" s="455"/>
      <c r="J384" s="232"/>
      <c r="K384" s="416"/>
      <c r="L384" s="1044"/>
      <c r="M384" s="1044"/>
      <c r="N384" s="1044"/>
      <c r="O384" s="1044"/>
      <c r="P384" s="308"/>
      <c r="Q384" s="308"/>
      <c r="R384" s="231"/>
      <c r="S384" s="656"/>
      <c r="T384" s="657"/>
    </row>
    <row r="385" spans="1:20" ht="33.950000000000003" customHeight="1" x14ac:dyDescent="0.25">
      <c r="A385" s="46"/>
      <c r="B385" s="143"/>
      <c r="C385" s="1039"/>
      <c r="D385" s="1040"/>
      <c r="E385" s="208"/>
      <c r="F385" s="473"/>
      <c r="G385" s="232"/>
      <c r="H385" s="195"/>
      <c r="I385" s="455"/>
      <c r="J385" s="232"/>
      <c r="K385" s="416"/>
      <c r="L385" s="1044"/>
      <c r="M385" s="1044"/>
      <c r="N385" s="1044"/>
      <c r="O385" s="1044"/>
      <c r="P385" s="308"/>
      <c r="Q385" s="308"/>
      <c r="R385" s="231"/>
      <c r="S385" s="656"/>
      <c r="T385" s="657"/>
    </row>
    <row r="386" spans="1:20" ht="33.950000000000003" customHeight="1" x14ac:dyDescent="0.25">
      <c r="A386" s="46"/>
      <c r="B386" s="143"/>
      <c r="C386" s="1039"/>
      <c r="D386" s="1040"/>
      <c r="E386" s="208"/>
      <c r="F386" s="473"/>
      <c r="G386" s="232"/>
      <c r="H386" s="195"/>
      <c r="I386" s="455"/>
      <c r="J386" s="232"/>
      <c r="K386" s="416"/>
      <c r="L386" s="1044"/>
      <c r="M386" s="1044"/>
      <c r="N386" s="1044"/>
      <c r="O386" s="1044"/>
      <c r="P386" s="308"/>
      <c r="Q386" s="308"/>
      <c r="R386" s="231"/>
      <c r="S386" s="656"/>
      <c r="T386" s="657"/>
    </row>
    <row r="387" spans="1:20" ht="33.950000000000003" customHeight="1" x14ac:dyDescent="0.25">
      <c r="A387" s="46"/>
      <c r="B387" s="143"/>
      <c r="C387" s="1039"/>
      <c r="D387" s="1040"/>
      <c r="E387" s="208"/>
      <c r="F387" s="473"/>
      <c r="G387" s="232"/>
      <c r="H387" s="195"/>
      <c r="I387" s="455"/>
      <c r="J387" s="232"/>
      <c r="K387" s="416"/>
      <c r="L387" s="1044"/>
      <c r="M387" s="1044"/>
      <c r="N387" s="1044"/>
      <c r="O387" s="1044"/>
      <c r="P387" s="308"/>
      <c r="Q387" s="308"/>
      <c r="R387" s="231"/>
      <c r="S387" s="656"/>
      <c r="T387" s="657"/>
    </row>
    <row r="388" spans="1:20" ht="33.950000000000003" customHeight="1" x14ac:dyDescent="0.25">
      <c r="A388" s="46"/>
      <c r="B388" s="143"/>
      <c r="C388" s="1039"/>
      <c r="D388" s="1040"/>
      <c r="E388" s="208"/>
      <c r="F388" s="473"/>
      <c r="G388" s="232"/>
      <c r="H388" s="195"/>
      <c r="I388" s="455"/>
      <c r="J388" s="232"/>
      <c r="K388" s="416"/>
      <c r="L388" s="1044"/>
      <c r="M388" s="1044"/>
      <c r="N388" s="1044"/>
      <c r="O388" s="1044"/>
      <c r="P388" s="308"/>
      <c r="Q388" s="308"/>
      <c r="R388" s="231"/>
      <c r="S388" s="656"/>
      <c r="T388" s="657"/>
    </row>
    <row r="389" spans="1:20" ht="33.950000000000003" customHeight="1" x14ac:dyDescent="0.25">
      <c r="A389" s="46"/>
      <c r="B389" s="143"/>
      <c r="C389" s="1039"/>
      <c r="D389" s="1040"/>
      <c r="E389" s="208"/>
      <c r="F389" s="473"/>
      <c r="G389" s="232"/>
      <c r="H389" s="195"/>
      <c r="I389" s="455"/>
      <c r="J389" s="232"/>
      <c r="K389" s="416"/>
      <c r="L389" s="1044"/>
      <c r="M389" s="1044"/>
      <c r="N389" s="1044"/>
      <c r="O389" s="1044"/>
      <c r="P389" s="308"/>
      <c r="Q389" s="308"/>
      <c r="R389" s="231"/>
      <c r="S389" s="656"/>
      <c r="T389" s="657"/>
    </row>
    <row r="390" spans="1:20" ht="33.950000000000003" customHeight="1" x14ac:dyDescent="0.25">
      <c r="A390" s="46"/>
      <c r="B390" s="143"/>
      <c r="C390" s="1039"/>
      <c r="D390" s="1040"/>
      <c r="E390" s="208"/>
      <c r="F390" s="473"/>
      <c r="G390" s="232"/>
      <c r="H390" s="195"/>
      <c r="I390" s="455"/>
      <c r="J390" s="232"/>
      <c r="K390" s="416"/>
      <c r="L390" s="1044"/>
      <c r="M390" s="1044"/>
      <c r="N390" s="1044"/>
      <c r="O390" s="1044"/>
      <c r="P390" s="308"/>
      <c r="Q390" s="308"/>
      <c r="R390" s="231"/>
      <c r="S390" s="656"/>
      <c r="T390" s="657"/>
    </row>
    <row r="391" spans="1:20" ht="33.950000000000003" customHeight="1" x14ac:dyDescent="0.25">
      <c r="A391" s="46"/>
      <c r="B391" s="143"/>
      <c r="C391" s="1039"/>
      <c r="D391" s="1040"/>
      <c r="E391" s="208"/>
      <c r="F391" s="473"/>
      <c r="G391" s="232"/>
      <c r="H391" s="195"/>
      <c r="I391" s="455"/>
      <c r="J391" s="232"/>
      <c r="K391" s="416"/>
      <c r="L391" s="1044"/>
      <c r="M391" s="1044"/>
      <c r="N391" s="1044"/>
      <c r="O391" s="1044"/>
      <c r="P391" s="308"/>
      <c r="Q391" s="308"/>
      <c r="R391" s="231"/>
      <c r="S391" s="656"/>
      <c r="T391" s="657"/>
    </row>
    <row r="392" spans="1:20" ht="33.950000000000003" customHeight="1" x14ac:dyDescent="0.25">
      <c r="A392" s="46"/>
      <c r="B392" s="143"/>
      <c r="C392" s="1039"/>
      <c r="D392" s="1040"/>
      <c r="E392" s="208"/>
      <c r="F392" s="473"/>
      <c r="G392" s="232"/>
      <c r="H392" s="195"/>
      <c r="I392" s="455"/>
      <c r="J392" s="232"/>
      <c r="K392" s="416"/>
      <c r="L392" s="1044"/>
      <c r="M392" s="1044"/>
      <c r="N392" s="1044"/>
      <c r="O392" s="1044"/>
      <c r="P392" s="308"/>
      <c r="Q392" s="308"/>
      <c r="R392" s="231"/>
      <c r="S392" s="656"/>
      <c r="T392" s="657"/>
    </row>
    <row r="393" spans="1:20" ht="33.950000000000003" customHeight="1" x14ac:dyDescent="0.25">
      <c r="A393" s="46"/>
      <c r="B393" s="143"/>
      <c r="C393" s="1039"/>
      <c r="D393" s="1040"/>
      <c r="E393" s="208"/>
      <c r="F393" s="473"/>
      <c r="G393" s="232"/>
      <c r="H393" s="195"/>
      <c r="I393" s="455"/>
      <c r="J393" s="232"/>
      <c r="K393" s="416"/>
      <c r="L393" s="1044"/>
      <c r="M393" s="1044"/>
      <c r="N393" s="1044"/>
      <c r="O393" s="1044"/>
      <c r="P393" s="308"/>
      <c r="Q393" s="308"/>
      <c r="R393" s="231"/>
      <c r="S393" s="656"/>
      <c r="T393" s="657"/>
    </row>
    <row r="394" spans="1:20" ht="33.950000000000003" customHeight="1" x14ac:dyDescent="0.25">
      <c r="A394" s="46"/>
      <c r="B394" s="143"/>
      <c r="C394" s="1039"/>
      <c r="D394" s="1040"/>
      <c r="E394" s="208"/>
      <c r="F394" s="473"/>
      <c r="G394" s="232"/>
      <c r="H394" s="195"/>
      <c r="I394" s="455"/>
      <c r="J394" s="232"/>
      <c r="K394" s="416"/>
      <c r="L394" s="1044"/>
      <c r="M394" s="1044"/>
      <c r="N394" s="1044"/>
      <c r="O394" s="1044"/>
      <c r="P394" s="308"/>
      <c r="Q394" s="308"/>
      <c r="R394" s="231"/>
      <c r="S394" s="656"/>
      <c r="T394" s="657"/>
    </row>
    <row r="395" spans="1:20" ht="33.950000000000003" customHeight="1" x14ac:dyDescent="0.25">
      <c r="A395" s="46"/>
      <c r="B395" s="143"/>
      <c r="C395" s="1039"/>
      <c r="D395" s="1040"/>
      <c r="E395" s="208"/>
      <c r="F395" s="473"/>
      <c r="G395" s="232"/>
      <c r="H395" s="195"/>
      <c r="I395" s="455"/>
      <c r="J395" s="232"/>
      <c r="K395" s="416"/>
      <c r="L395" s="1044"/>
      <c r="M395" s="1044"/>
      <c r="N395" s="1044"/>
      <c r="O395" s="1044"/>
      <c r="P395" s="308"/>
      <c r="Q395" s="308"/>
      <c r="R395" s="231"/>
      <c r="S395" s="656"/>
      <c r="T395" s="657"/>
    </row>
    <row r="396" spans="1:20" ht="33.950000000000003" customHeight="1" x14ac:dyDescent="0.25">
      <c r="A396" s="46"/>
      <c r="B396" s="143"/>
      <c r="C396" s="1039"/>
      <c r="D396" s="1040"/>
      <c r="E396" s="208"/>
      <c r="F396" s="473"/>
      <c r="G396" s="232"/>
      <c r="H396" s="195"/>
      <c r="I396" s="455"/>
      <c r="J396" s="232"/>
      <c r="K396" s="416"/>
      <c r="L396" s="1044"/>
      <c r="M396" s="1044"/>
      <c r="N396" s="1044"/>
      <c r="O396" s="1044"/>
      <c r="P396" s="308"/>
      <c r="Q396" s="308"/>
      <c r="R396" s="231"/>
      <c r="S396" s="656"/>
      <c r="T396" s="657"/>
    </row>
    <row r="397" spans="1:20" ht="33.950000000000003" customHeight="1" x14ac:dyDescent="0.25">
      <c r="A397" s="46"/>
      <c r="B397" s="143"/>
      <c r="C397" s="1039"/>
      <c r="D397" s="1040"/>
      <c r="E397" s="208"/>
      <c r="F397" s="473"/>
      <c r="G397" s="232"/>
      <c r="H397" s="195"/>
      <c r="I397" s="455"/>
      <c r="J397" s="232"/>
      <c r="K397" s="416"/>
      <c r="L397" s="1044"/>
      <c r="M397" s="1044"/>
      <c r="N397" s="1044"/>
      <c r="O397" s="1044"/>
      <c r="P397" s="308"/>
      <c r="Q397" s="308"/>
      <c r="R397" s="231"/>
      <c r="S397" s="656"/>
      <c r="T397" s="657"/>
    </row>
    <row r="398" spans="1:20" ht="33.950000000000003" customHeight="1" x14ac:dyDescent="0.25">
      <c r="A398" s="46"/>
      <c r="B398" s="143"/>
      <c r="C398" s="1039"/>
      <c r="D398" s="1040"/>
      <c r="E398" s="208"/>
      <c r="F398" s="473"/>
      <c r="G398" s="232"/>
      <c r="H398" s="195"/>
      <c r="I398" s="455"/>
      <c r="J398" s="232"/>
      <c r="K398" s="416"/>
      <c r="L398" s="1044"/>
      <c r="M398" s="1044"/>
      <c r="N398" s="1044"/>
      <c r="O398" s="1044"/>
      <c r="P398" s="308"/>
      <c r="Q398" s="308"/>
      <c r="R398" s="231"/>
      <c r="S398" s="656"/>
      <c r="T398" s="657"/>
    </row>
    <row r="399" spans="1:20" ht="33.950000000000003" customHeight="1" x14ac:dyDescent="0.25">
      <c r="A399" s="46"/>
      <c r="B399" s="143"/>
      <c r="C399" s="1039"/>
      <c r="D399" s="1040"/>
      <c r="E399" s="208"/>
      <c r="F399" s="473"/>
      <c r="G399" s="232"/>
      <c r="H399" s="195"/>
      <c r="I399" s="455"/>
      <c r="J399" s="232"/>
      <c r="K399" s="416"/>
      <c r="L399" s="1044"/>
      <c r="M399" s="1044"/>
      <c r="N399" s="1044"/>
      <c r="O399" s="1044"/>
      <c r="P399" s="308"/>
      <c r="Q399" s="308"/>
      <c r="R399" s="231"/>
      <c r="S399" s="656"/>
      <c r="T399" s="657"/>
    </row>
    <row r="400" spans="1:20" ht="33.950000000000003" customHeight="1" x14ac:dyDescent="0.25">
      <c r="A400" s="46"/>
      <c r="B400" s="143"/>
      <c r="C400" s="1039"/>
      <c r="D400" s="1040"/>
      <c r="E400" s="208"/>
      <c r="F400" s="473"/>
      <c r="G400" s="232"/>
      <c r="H400" s="195"/>
      <c r="I400" s="455"/>
      <c r="J400" s="232"/>
      <c r="K400" s="416"/>
      <c r="L400" s="1044"/>
      <c r="M400" s="1044"/>
      <c r="N400" s="1044"/>
      <c r="O400" s="1044"/>
      <c r="P400" s="308"/>
      <c r="Q400" s="308"/>
      <c r="R400" s="231"/>
      <c r="S400" s="656"/>
      <c r="T400" s="657"/>
    </row>
    <row r="401" spans="1:20" ht="33.950000000000003" customHeight="1" x14ac:dyDescent="0.25">
      <c r="A401" s="46"/>
      <c r="B401" s="143"/>
      <c r="C401" s="1039"/>
      <c r="D401" s="1040"/>
      <c r="E401" s="208"/>
      <c r="F401" s="473"/>
      <c r="G401" s="232"/>
      <c r="H401" s="195"/>
      <c r="I401" s="455"/>
      <c r="J401" s="232"/>
      <c r="K401" s="416"/>
      <c r="L401" s="1044"/>
      <c r="M401" s="1044"/>
      <c r="N401" s="1044"/>
      <c r="O401" s="1044"/>
      <c r="P401" s="308"/>
      <c r="Q401" s="308"/>
      <c r="R401" s="231"/>
      <c r="S401" s="656"/>
      <c r="T401" s="657"/>
    </row>
    <row r="402" spans="1:20" ht="33.950000000000003" customHeight="1" x14ac:dyDescent="0.25">
      <c r="A402" s="46"/>
      <c r="B402" s="143"/>
      <c r="C402" s="1039"/>
      <c r="D402" s="1040"/>
      <c r="E402" s="208"/>
      <c r="F402" s="473"/>
      <c r="G402" s="232"/>
      <c r="H402" s="195"/>
      <c r="I402" s="455"/>
      <c r="J402" s="232"/>
      <c r="K402" s="416"/>
      <c r="L402" s="1044"/>
      <c r="M402" s="1044"/>
      <c r="N402" s="1044"/>
      <c r="O402" s="1044"/>
      <c r="P402" s="308"/>
      <c r="Q402" s="308"/>
      <c r="R402" s="231"/>
      <c r="S402" s="656"/>
      <c r="T402" s="657"/>
    </row>
    <row r="403" spans="1:20" ht="33.950000000000003" customHeight="1" x14ac:dyDescent="0.25">
      <c r="A403" s="46"/>
      <c r="B403" s="143"/>
      <c r="C403" s="1039"/>
      <c r="D403" s="1040"/>
      <c r="E403" s="208"/>
      <c r="F403" s="473"/>
      <c r="G403" s="232"/>
      <c r="H403" s="195"/>
      <c r="I403" s="455"/>
      <c r="J403" s="232"/>
      <c r="K403" s="416"/>
      <c r="L403" s="1044"/>
      <c r="M403" s="1044"/>
      <c r="N403" s="1044"/>
      <c r="O403" s="1044"/>
      <c r="P403" s="308"/>
      <c r="Q403" s="308"/>
      <c r="R403" s="231"/>
      <c r="S403" s="656"/>
      <c r="T403" s="657"/>
    </row>
    <row r="404" spans="1:20" ht="33.950000000000003" customHeight="1" x14ac:dyDescent="0.25">
      <c r="A404" s="46"/>
      <c r="B404" s="143"/>
      <c r="C404" s="1039"/>
      <c r="D404" s="1040"/>
      <c r="E404" s="208"/>
      <c r="F404" s="473"/>
      <c r="G404" s="232"/>
      <c r="H404" s="195"/>
      <c r="I404" s="455"/>
      <c r="J404" s="232"/>
      <c r="K404" s="416"/>
      <c r="L404" s="1044"/>
      <c r="M404" s="1044"/>
      <c r="N404" s="1044"/>
      <c r="O404" s="1044"/>
      <c r="P404" s="308"/>
      <c r="Q404" s="308"/>
      <c r="R404" s="231"/>
      <c r="S404" s="656"/>
      <c r="T404" s="657"/>
    </row>
    <row r="405" spans="1:20" ht="33.950000000000003" customHeight="1" x14ac:dyDescent="0.25">
      <c r="A405" s="46"/>
      <c r="B405" s="143"/>
      <c r="C405" s="1039"/>
      <c r="D405" s="1040"/>
      <c r="E405" s="208"/>
      <c r="F405" s="473"/>
      <c r="G405" s="232"/>
      <c r="H405" s="195"/>
      <c r="I405" s="455"/>
      <c r="J405" s="232"/>
      <c r="K405" s="416"/>
      <c r="L405" s="1044"/>
      <c r="M405" s="1044"/>
      <c r="N405" s="1044"/>
      <c r="O405" s="1044"/>
      <c r="P405" s="308"/>
      <c r="Q405" s="308"/>
      <c r="R405" s="231"/>
      <c r="S405" s="656"/>
      <c r="T405" s="657"/>
    </row>
    <row r="406" spans="1:20" ht="33.950000000000003" customHeight="1" x14ac:dyDescent="0.25">
      <c r="A406" s="46"/>
      <c r="B406" s="143"/>
      <c r="C406" s="1039"/>
      <c r="D406" s="1040"/>
      <c r="E406" s="208"/>
      <c r="F406" s="473"/>
      <c r="G406" s="232"/>
      <c r="H406" s="195"/>
      <c r="I406" s="455"/>
      <c r="J406" s="232"/>
      <c r="K406" s="416"/>
      <c r="L406" s="1044"/>
      <c r="M406" s="1044"/>
      <c r="N406" s="1044"/>
      <c r="O406" s="1044"/>
      <c r="P406" s="308"/>
      <c r="Q406" s="308"/>
      <c r="R406" s="231"/>
      <c r="S406" s="656"/>
      <c r="T406" s="657"/>
    </row>
    <row r="407" spans="1:20" ht="33.950000000000003" customHeight="1" x14ac:dyDescent="0.25">
      <c r="A407" s="46"/>
      <c r="B407" s="143"/>
      <c r="C407" s="1039"/>
      <c r="D407" s="1040"/>
      <c r="E407" s="208"/>
      <c r="F407" s="473"/>
      <c r="G407" s="232"/>
      <c r="H407" s="195"/>
      <c r="I407" s="455"/>
      <c r="J407" s="232"/>
      <c r="K407" s="416"/>
      <c r="L407" s="1044"/>
      <c r="M407" s="1044"/>
      <c r="N407" s="1044"/>
      <c r="O407" s="1044"/>
      <c r="P407" s="308"/>
      <c r="Q407" s="308"/>
      <c r="R407" s="231"/>
      <c r="S407" s="656"/>
      <c r="T407" s="657"/>
    </row>
    <row r="408" spans="1:20" ht="33.950000000000003" customHeight="1" x14ac:dyDescent="0.25">
      <c r="A408" s="46"/>
      <c r="B408" s="143"/>
      <c r="C408" s="1039"/>
      <c r="D408" s="1040"/>
      <c r="E408" s="208"/>
      <c r="F408" s="473"/>
      <c r="G408" s="232"/>
      <c r="H408" s="195"/>
      <c r="I408" s="455"/>
      <c r="J408" s="232"/>
      <c r="K408" s="416"/>
      <c r="L408" s="1044"/>
      <c r="M408" s="1044"/>
      <c r="N408" s="1044"/>
      <c r="O408" s="1044"/>
      <c r="P408" s="308"/>
      <c r="Q408" s="308"/>
      <c r="R408" s="231"/>
      <c r="S408" s="656"/>
      <c r="T408" s="657"/>
    </row>
    <row r="409" spans="1:20" ht="33.950000000000003" customHeight="1" x14ac:dyDescent="0.25">
      <c r="A409" s="46"/>
      <c r="B409" s="143"/>
      <c r="C409" s="1039"/>
      <c r="D409" s="1040"/>
      <c r="E409" s="208"/>
      <c r="F409" s="473"/>
      <c r="G409" s="232"/>
      <c r="H409" s="195"/>
      <c r="I409" s="455"/>
      <c r="J409" s="232"/>
      <c r="K409" s="416"/>
      <c r="L409" s="1044"/>
      <c r="M409" s="1044"/>
      <c r="N409" s="1044"/>
      <c r="O409" s="1044"/>
      <c r="P409" s="308"/>
      <c r="Q409" s="308"/>
      <c r="R409" s="231"/>
      <c r="S409" s="656"/>
      <c r="T409" s="657"/>
    </row>
    <row r="410" spans="1:20" ht="33.950000000000003" customHeight="1" x14ac:dyDescent="0.25">
      <c r="A410" s="46"/>
      <c r="B410" s="143"/>
      <c r="C410" s="1039"/>
      <c r="D410" s="1040"/>
      <c r="E410" s="208"/>
      <c r="F410" s="473"/>
      <c r="G410" s="232"/>
      <c r="H410" s="195"/>
      <c r="I410" s="455"/>
      <c r="J410" s="232"/>
      <c r="K410" s="416"/>
      <c r="L410" s="1044"/>
      <c r="M410" s="1044"/>
      <c r="N410" s="1044"/>
      <c r="O410" s="1044"/>
      <c r="P410" s="308"/>
      <c r="Q410" s="308"/>
      <c r="R410" s="231"/>
      <c r="S410" s="656"/>
      <c r="T410" s="657"/>
    </row>
    <row r="411" spans="1:20" ht="33.950000000000003" customHeight="1" x14ac:dyDescent="0.25">
      <c r="A411" s="46"/>
      <c r="B411" s="143"/>
      <c r="C411" s="1039"/>
      <c r="D411" s="1040"/>
      <c r="E411" s="208"/>
      <c r="F411" s="473"/>
      <c r="G411" s="232"/>
      <c r="H411" s="195"/>
      <c r="I411" s="455"/>
      <c r="J411" s="232"/>
      <c r="K411" s="416"/>
      <c r="L411" s="1044"/>
      <c r="M411" s="1044"/>
      <c r="N411" s="1044"/>
      <c r="O411" s="1044"/>
      <c r="P411" s="308"/>
      <c r="Q411" s="308"/>
      <c r="R411" s="231"/>
      <c r="S411" s="656"/>
      <c r="T411" s="657"/>
    </row>
    <row r="412" spans="1:20" ht="33.950000000000003" customHeight="1" x14ac:dyDescent="0.25">
      <c r="A412" s="46"/>
      <c r="B412" s="143"/>
      <c r="C412" s="1039"/>
      <c r="D412" s="1040"/>
      <c r="E412" s="208"/>
      <c r="F412" s="473"/>
      <c r="G412" s="232"/>
      <c r="H412" s="195"/>
      <c r="I412" s="455"/>
      <c r="J412" s="232"/>
      <c r="K412" s="416"/>
      <c r="L412" s="1044"/>
      <c r="M412" s="1044"/>
      <c r="N412" s="1044"/>
      <c r="O412" s="1044"/>
      <c r="P412" s="308"/>
      <c r="Q412" s="308"/>
      <c r="R412" s="231"/>
      <c r="S412" s="656"/>
      <c r="T412" s="657"/>
    </row>
    <row r="413" spans="1:20" ht="33.950000000000003" customHeight="1" x14ac:dyDescent="0.25">
      <c r="A413" s="46"/>
      <c r="B413" s="143"/>
      <c r="C413" s="1039"/>
      <c r="D413" s="1040"/>
      <c r="E413" s="208"/>
      <c r="F413" s="473"/>
      <c r="G413" s="232"/>
      <c r="H413" s="195"/>
      <c r="I413" s="455"/>
      <c r="J413" s="232"/>
      <c r="K413" s="416"/>
      <c r="L413" s="1044"/>
      <c r="M413" s="1044"/>
      <c r="N413" s="1044"/>
      <c r="O413" s="1044"/>
      <c r="P413" s="308"/>
      <c r="Q413" s="308"/>
      <c r="R413" s="231"/>
      <c r="S413" s="656"/>
      <c r="T413" s="657"/>
    </row>
    <row r="414" spans="1:20" ht="33.950000000000003" customHeight="1" x14ac:dyDescent="0.25">
      <c r="A414" s="46"/>
      <c r="B414" s="143"/>
      <c r="C414" s="1039"/>
      <c r="D414" s="1040"/>
      <c r="E414" s="208"/>
      <c r="F414" s="473"/>
      <c r="G414" s="232"/>
      <c r="H414" s="195"/>
      <c r="I414" s="455"/>
      <c r="J414" s="232"/>
      <c r="K414" s="416"/>
      <c r="L414" s="1044"/>
      <c r="M414" s="1044"/>
      <c r="N414" s="1044"/>
      <c r="O414" s="1044"/>
      <c r="P414" s="308"/>
      <c r="Q414" s="308"/>
      <c r="R414" s="231"/>
      <c r="S414" s="656"/>
      <c r="T414" s="657"/>
    </row>
    <row r="415" spans="1:20" ht="33.950000000000003" customHeight="1" x14ac:dyDescent="0.25">
      <c r="A415" s="46"/>
      <c r="B415" s="143"/>
      <c r="C415" s="1039"/>
      <c r="D415" s="1040"/>
      <c r="E415" s="208"/>
      <c r="F415" s="473"/>
      <c r="G415" s="232"/>
      <c r="H415" s="195"/>
      <c r="I415" s="455"/>
      <c r="J415" s="232"/>
      <c r="K415" s="416"/>
      <c r="L415" s="1044"/>
      <c r="M415" s="1044"/>
      <c r="N415" s="1044"/>
      <c r="O415" s="1044"/>
      <c r="P415" s="308"/>
      <c r="Q415" s="308"/>
      <c r="R415" s="231"/>
      <c r="S415" s="656"/>
      <c r="T415" s="657"/>
    </row>
    <row r="416" spans="1:20" ht="33.950000000000003" customHeight="1" x14ac:dyDescent="0.25">
      <c r="A416" s="46"/>
      <c r="B416" s="143"/>
      <c r="C416" s="1039"/>
      <c r="D416" s="1040"/>
      <c r="E416" s="208"/>
      <c r="F416" s="473"/>
      <c r="G416" s="232"/>
      <c r="H416" s="195"/>
      <c r="I416" s="455"/>
      <c r="J416" s="232"/>
      <c r="K416" s="416"/>
      <c r="L416" s="1044"/>
      <c r="M416" s="1044"/>
      <c r="N416" s="1044"/>
      <c r="O416" s="1044"/>
      <c r="P416" s="308"/>
      <c r="Q416" s="308"/>
      <c r="R416" s="231"/>
      <c r="S416" s="656"/>
      <c r="T416" s="657"/>
    </row>
    <row r="417" spans="1:20" ht="33.950000000000003" customHeight="1" x14ac:dyDescent="0.25">
      <c r="A417" s="46"/>
      <c r="B417" s="143"/>
      <c r="C417" s="1039"/>
      <c r="D417" s="1040"/>
      <c r="E417" s="208"/>
      <c r="F417" s="473"/>
      <c r="G417" s="232"/>
      <c r="H417" s="195"/>
      <c r="I417" s="455"/>
      <c r="J417" s="232"/>
      <c r="K417" s="416"/>
      <c r="L417" s="1044"/>
      <c r="M417" s="1044"/>
      <c r="N417" s="1044"/>
      <c r="O417" s="1044"/>
      <c r="P417" s="308"/>
      <c r="Q417" s="308"/>
      <c r="R417" s="231"/>
      <c r="S417" s="656"/>
      <c r="T417" s="657"/>
    </row>
    <row r="418" spans="1:20" ht="33.950000000000003" customHeight="1" x14ac:dyDescent="0.25">
      <c r="A418" s="46"/>
      <c r="B418" s="143"/>
      <c r="C418" s="1039"/>
      <c r="D418" s="1040"/>
      <c r="E418" s="208"/>
      <c r="F418" s="473"/>
      <c r="G418" s="232"/>
      <c r="H418" s="195"/>
      <c r="I418" s="455"/>
      <c r="J418" s="232"/>
      <c r="K418" s="416"/>
      <c r="L418" s="1044"/>
      <c r="M418" s="1044"/>
      <c r="N418" s="1044"/>
      <c r="O418" s="1044"/>
      <c r="P418" s="308"/>
      <c r="Q418" s="308"/>
      <c r="R418" s="231"/>
      <c r="S418" s="656"/>
      <c r="T418" s="657"/>
    </row>
    <row r="419" spans="1:20" ht="33.950000000000003" customHeight="1" x14ac:dyDescent="0.25">
      <c r="A419" s="46"/>
      <c r="B419" s="143"/>
      <c r="C419" s="1039"/>
      <c r="D419" s="1040"/>
      <c r="E419" s="208"/>
      <c r="F419" s="473"/>
      <c r="G419" s="232"/>
      <c r="H419" s="195"/>
      <c r="I419" s="455"/>
      <c r="J419" s="232"/>
      <c r="K419" s="416"/>
      <c r="L419" s="1044"/>
      <c r="M419" s="1044"/>
      <c r="N419" s="1044"/>
      <c r="O419" s="1044"/>
      <c r="P419" s="308"/>
      <c r="Q419" s="308"/>
      <c r="R419" s="231"/>
      <c r="S419" s="656"/>
      <c r="T419" s="657"/>
    </row>
    <row r="420" spans="1:20" ht="33.950000000000003" customHeight="1" x14ac:dyDescent="0.25">
      <c r="A420" s="46"/>
      <c r="B420" s="143"/>
      <c r="C420" s="1039"/>
      <c r="D420" s="1040"/>
      <c r="E420" s="208"/>
      <c r="F420" s="473"/>
      <c r="G420" s="232"/>
      <c r="H420" s="195"/>
      <c r="I420" s="455"/>
      <c r="J420" s="232"/>
      <c r="K420" s="416"/>
      <c r="L420" s="1044"/>
      <c r="M420" s="1044"/>
      <c r="N420" s="1044"/>
      <c r="O420" s="1044"/>
      <c r="P420" s="308"/>
      <c r="Q420" s="308"/>
      <c r="R420" s="231"/>
      <c r="S420" s="656"/>
      <c r="T420" s="657"/>
    </row>
    <row r="421" spans="1:20" ht="33.950000000000003" customHeight="1" x14ac:dyDescent="0.25">
      <c r="A421" s="46"/>
      <c r="B421" s="143"/>
      <c r="C421" s="1039"/>
      <c r="D421" s="1040"/>
      <c r="E421" s="208"/>
      <c r="F421" s="473"/>
      <c r="G421" s="232"/>
      <c r="H421" s="195"/>
      <c r="I421" s="455"/>
      <c r="J421" s="232"/>
      <c r="K421" s="416"/>
      <c r="L421" s="1044"/>
      <c r="M421" s="1044"/>
      <c r="N421" s="1044"/>
      <c r="O421" s="1044"/>
      <c r="P421" s="308"/>
      <c r="Q421" s="308"/>
      <c r="R421" s="231"/>
      <c r="S421" s="656"/>
      <c r="T421" s="657"/>
    </row>
    <row r="422" spans="1:20" ht="33.950000000000003" customHeight="1" x14ac:dyDescent="0.25">
      <c r="A422" s="46"/>
      <c r="B422" s="143"/>
      <c r="C422" s="1039"/>
      <c r="D422" s="1040"/>
      <c r="E422" s="208"/>
      <c r="F422" s="473"/>
      <c r="G422" s="232"/>
      <c r="H422" s="195"/>
      <c r="I422" s="455"/>
      <c r="J422" s="232"/>
      <c r="K422" s="416"/>
      <c r="L422" s="1044"/>
      <c r="M422" s="1044"/>
      <c r="N422" s="1044"/>
      <c r="O422" s="1044"/>
      <c r="P422" s="308"/>
      <c r="Q422" s="308"/>
      <c r="R422" s="231"/>
      <c r="S422" s="656"/>
      <c r="T422" s="657"/>
    </row>
    <row r="423" spans="1:20" ht="33.950000000000003" customHeight="1" x14ac:dyDescent="0.25">
      <c r="A423" s="46"/>
      <c r="B423" s="143"/>
      <c r="C423" s="1039"/>
      <c r="D423" s="1040"/>
      <c r="E423" s="208"/>
      <c r="F423" s="473"/>
      <c r="G423" s="232"/>
      <c r="H423" s="195"/>
      <c r="I423" s="455"/>
      <c r="J423" s="232"/>
      <c r="K423" s="416"/>
      <c r="L423" s="1044"/>
      <c r="M423" s="1044"/>
      <c r="N423" s="1044"/>
      <c r="O423" s="1044"/>
      <c r="P423" s="308"/>
      <c r="Q423" s="308"/>
      <c r="R423" s="231"/>
      <c r="S423" s="656"/>
      <c r="T423" s="657"/>
    </row>
    <row r="424" spans="1:20" ht="33.950000000000003" customHeight="1" x14ac:dyDescent="0.25">
      <c r="A424" s="46"/>
      <c r="B424" s="143"/>
      <c r="C424" s="1039"/>
      <c r="D424" s="1040"/>
      <c r="E424" s="208"/>
      <c r="F424" s="473"/>
      <c r="G424" s="232"/>
      <c r="H424" s="195"/>
      <c r="I424" s="455"/>
      <c r="J424" s="232"/>
      <c r="K424" s="416"/>
      <c r="L424" s="1044"/>
      <c r="M424" s="1044"/>
      <c r="N424" s="1044"/>
      <c r="O424" s="1044"/>
      <c r="P424" s="308"/>
      <c r="Q424" s="308"/>
      <c r="R424" s="231"/>
      <c r="S424" s="656"/>
      <c r="T424" s="657"/>
    </row>
    <row r="425" spans="1:20" ht="33.950000000000003" customHeight="1" x14ac:dyDescent="0.25">
      <c r="A425" s="46"/>
      <c r="B425" s="143"/>
      <c r="C425" s="1039"/>
      <c r="D425" s="1040"/>
      <c r="E425" s="208"/>
      <c r="F425" s="473"/>
      <c r="G425" s="232"/>
      <c r="H425" s="195"/>
      <c r="I425" s="455"/>
      <c r="J425" s="232"/>
      <c r="K425" s="416"/>
      <c r="L425" s="1044"/>
      <c r="M425" s="1044"/>
      <c r="N425" s="1044"/>
      <c r="O425" s="1044"/>
      <c r="P425" s="308"/>
      <c r="Q425" s="308"/>
      <c r="R425" s="231"/>
      <c r="S425" s="656"/>
      <c r="T425" s="657"/>
    </row>
    <row r="426" spans="1:20" ht="33.950000000000003" customHeight="1" x14ac:dyDescent="0.25">
      <c r="A426" s="46"/>
      <c r="B426" s="143"/>
      <c r="C426" s="1039"/>
      <c r="D426" s="1040"/>
      <c r="E426" s="208"/>
      <c r="F426" s="473"/>
      <c r="G426" s="232"/>
      <c r="H426" s="195"/>
      <c r="I426" s="455"/>
      <c r="J426" s="232"/>
      <c r="K426" s="416"/>
      <c r="L426" s="1044"/>
      <c r="M426" s="1044"/>
      <c r="N426" s="1044"/>
      <c r="O426" s="1044"/>
      <c r="P426" s="308"/>
      <c r="Q426" s="308"/>
      <c r="R426" s="231"/>
      <c r="S426" s="656"/>
      <c r="T426" s="657"/>
    </row>
    <row r="427" spans="1:20" ht="33.950000000000003" customHeight="1" x14ac:dyDescent="0.25">
      <c r="A427" s="46"/>
      <c r="B427" s="143"/>
      <c r="C427" s="1039"/>
      <c r="D427" s="1040"/>
      <c r="E427" s="208"/>
      <c r="F427" s="473"/>
      <c r="G427" s="232"/>
      <c r="H427" s="195"/>
      <c r="I427" s="455"/>
      <c r="J427" s="232"/>
      <c r="K427" s="416"/>
      <c r="L427" s="1044"/>
      <c r="M427" s="1044"/>
      <c r="N427" s="1044"/>
      <c r="O427" s="1044"/>
      <c r="P427" s="308"/>
      <c r="Q427" s="308"/>
      <c r="R427" s="231"/>
      <c r="S427" s="656"/>
      <c r="T427" s="657"/>
    </row>
    <row r="428" spans="1:20" ht="33.950000000000003" customHeight="1" x14ac:dyDescent="0.25">
      <c r="A428" s="46"/>
      <c r="B428" s="143"/>
      <c r="C428" s="1039"/>
      <c r="D428" s="1040"/>
      <c r="E428" s="208"/>
      <c r="F428" s="473"/>
      <c r="G428" s="232"/>
      <c r="H428" s="195"/>
      <c r="I428" s="455"/>
      <c r="J428" s="232"/>
      <c r="K428" s="416"/>
      <c r="L428" s="1044"/>
      <c r="M428" s="1044"/>
      <c r="N428" s="1044"/>
      <c r="O428" s="1044"/>
      <c r="P428" s="308"/>
      <c r="Q428" s="308"/>
      <c r="R428" s="231"/>
      <c r="S428" s="656"/>
      <c r="T428" s="657"/>
    </row>
    <row r="429" spans="1:20" ht="33.950000000000003" customHeight="1" x14ac:dyDescent="0.25">
      <c r="A429" s="46"/>
      <c r="B429" s="143"/>
      <c r="C429" s="1039"/>
      <c r="D429" s="1040"/>
      <c r="E429" s="208"/>
      <c r="F429" s="473"/>
      <c r="G429" s="232"/>
      <c r="H429" s="195"/>
      <c r="I429" s="455"/>
      <c r="J429" s="232"/>
      <c r="K429" s="416"/>
      <c r="L429" s="1044"/>
      <c r="M429" s="1044"/>
      <c r="N429" s="1044"/>
      <c r="O429" s="1044"/>
      <c r="P429" s="308"/>
      <c r="Q429" s="308"/>
      <c r="R429" s="231"/>
      <c r="S429" s="656"/>
      <c r="T429" s="657"/>
    </row>
    <row r="430" spans="1:20" ht="33.950000000000003" customHeight="1" x14ac:dyDescent="0.25">
      <c r="A430" s="46"/>
      <c r="B430" s="143"/>
      <c r="C430" s="1039"/>
      <c r="D430" s="1040"/>
      <c r="E430" s="208"/>
      <c r="F430" s="473"/>
      <c r="G430" s="232"/>
      <c r="H430" s="195"/>
      <c r="I430" s="455"/>
      <c r="J430" s="232"/>
      <c r="K430" s="416"/>
      <c r="L430" s="1044"/>
      <c r="M430" s="1044"/>
      <c r="N430" s="1044"/>
      <c r="O430" s="1044"/>
      <c r="P430" s="308"/>
      <c r="Q430" s="308"/>
      <c r="R430" s="231"/>
      <c r="S430" s="656"/>
      <c r="T430" s="657"/>
    </row>
    <row r="431" spans="1:20" ht="33.950000000000003" customHeight="1" x14ac:dyDescent="0.25">
      <c r="A431" s="46"/>
      <c r="B431" s="143"/>
      <c r="C431" s="1039"/>
      <c r="D431" s="1040"/>
      <c r="E431" s="208"/>
      <c r="F431" s="473"/>
      <c r="G431" s="232"/>
      <c r="H431" s="195"/>
      <c r="I431" s="455"/>
      <c r="J431" s="232"/>
      <c r="K431" s="416"/>
      <c r="L431" s="1044"/>
      <c r="M431" s="1044"/>
      <c r="N431" s="1044"/>
      <c r="O431" s="1044"/>
      <c r="P431" s="308"/>
      <c r="Q431" s="308"/>
      <c r="R431" s="231"/>
      <c r="S431" s="656"/>
      <c r="T431" s="657"/>
    </row>
    <row r="432" spans="1:20" ht="33.950000000000003" customHeight="1" x14ac:dyDescent="0.25">
      <c r="A432" s="46"/>
      <c r="B432" s="143"/>
      <c r="C432" s="1039"/>
      <c r="D432" s="1040"/>
      <c r="E432" s="208"/>
      <c r="F432" s="473"/>
      <c r="G432" s="232"/>
      <c r="H432" s="195"/>
      <c r="I432" s="455"/>
      <c r="J432" s="232"/>
      <c r="K432" s="416"/>
      <c r="L432" s="1044"/>
      <c r="M432" s="1044"/>
      <c r="N432" s="1044"/>
      <c r="O432" s="1044"/>
      <c r="P432" s="308"/>
      <c r="Q432" s="308"/>
      <c r="R432" s="231"/>
      <c r="S432" s="656"/>
      <c r="T432" s="657"/>
    </row>
    <row r="433" spans="1:20" ht="33.950000000000003" customHeight="1" x14ac:dyDescent="0.25">
      <c r="A433" s="46"/>
      <c r="B433" s="143"/>
      <c r="C433" s="1039"/>
      <c r="D433" s="1040"/>
      <c r="E433" s="208"/>
      <c r="F433" s="473"/>
      <c r="G433" s="232"/>
      <c r="H433" s="195"/>
      <c r="I433" s="455"/>
      <c r="J433" s="232"/>
      <c r="K433" s="416"/>
      <c r="L433" s="1044"/>
      <c r="M433" s="1044"/>
      <c r="N433" s="1044"/>
      <c r="O433" s="1044"/>
      <c r="P433" s="308"/>
      <c r="Q433" s="308"/>
      <c r="R433" s="231"/>
      <c r="S433" s="656"/>
      <c r="T433" s="657"/>
    </row>
    <row r="434" spans="1:20" ht="33.950000000000003" customHeight="1" x14ac:dyDescent="0.25">
      <c r="A434" s="46"/>
      <c r="B434" s="143"/>
      <c r="C434" s="1039"/>
      <c r="D434" s="1040"/>
      <c r="E434" s="208"/>
      <c r="F434" s="473"/>
      <c r="G434" s="232"/>
      <c r="H434" s="195"/>
      <c r="I434" s="455"/>
      <c r="J434" s="232"/>
      <c r="K434" s="416"/>
      <c r="L434" s="1044"/>
      <c r="M434" s="1044"/>
      <c r="N434" s="1044"/>
      <c r="O434" s="1044"/>
      <c r="P434" s="308"/>
      <c r="Q434" s="308"/>
      <c r="R434" s="231"/>
      <c r="S434" s="656"/>
      <c r="T434" s="657"/>
    </row>
    <row r="435" spans="1:20" ht="33.950000000000003" customHeight="1" x14ac:dyDescent="0.25">
      <c r="A435" s="46"/>
      <c r="B435" s="143"/>
      <c r="C435" s="1039"/>
      <c r="D435" s="1040"/>
      <c r="E435" s="208"/>
      <c r="F435" s="473"/>
      <c r="G435" s="232"/>
      <c r="H435" s="195"/>
      <c r="I435" s="455"/>
      <c r="J435" s="232"/>
      <c r="K435" s="416"/>
      <c r="L435" s="1044"/>
      <c r="M435" s="1044"/>
      <c r="N435" s="1044"/>
      <c r="O435" s="1044"/>
      <c r="P435" s="308"/>
      <c r="Q435" s="308"/>
      <c r="R435" s="231"/>
      <c r="S435" s="656"/>
      <c r="T435" s="657"/>
    </row>
    <row r="436" spans="1:20" ht="33.950000000000003" customHeight="1" x14ac:dyDescent="0.25">
      <c r="A436" s="46"/>
      <c r="B436" s="143"/>
      <c r="C436" s="1039"/>
      <c r="D436" s="1040"/>
      <c r="E436" s="208"/>
      <c r="F436" s="473"/>
      <c r="G436" s="232"/>
      <c r="H436" s="195"/>
      <c r="I436" s="455"/>
      <c r="J436" s="232"/>
      <c r="K436" s="416"/>
      <c r="L436" s="1044"/>
      <c r="M436" s="1044"/>
      <c r="N436" s="1044"/>
      <c r="O436" s="1044"/>
      <c r="P436" s="308"/>
      <c r="Q436" s="308"/>
      <c r="R436" s="231"/>
      <c r="S436" s="656"/>
      <c r="T436" s="657"/>
    </row>
    <row r="437" spans="1:20" ht="33.950000000000003" customHeight="1" x14ac:dyDescent="0.25">
      <c r="A437" s="46"/>
      <c r="B437" s="143"/>
      <c r="C437" s="1039"/>
      <c r="D437" s="1040"/>
      <c r="E437" s="208"/>
      <c r="F437" s="473"/>
      <c r="G437" s="232"/>
      <c r="H437" s="195"/>
      <c r="I437" s="455"/>
      <c r="J437" s="232"/>
      <c r="K437" s="416"/>
      <c r="L437" s="1044"/>
      <c r="M437" s="1044"/>
      <c r="N437" s="1044"/>
      <c r="O437" s="1044"/>
      <c r="P437" s="308"/>
      <c r="Q437" s="308"/>
      <c r="R437" s="231"/>
      <c r="S437" s="656"/>
      <c r="T437" s="657"/>
    </row>
    <row r="438" spans="1:20" ht="33.950000000000003" customHeight="1" x14ac:dyDescent="0.25">
      <c r="A438" s="46"/>
      <c r="B438" s="143"/>
      <c r="C438" s="1039"/>
      <c r="D438" s="1040"/>
      <c r="E438" s="208"/>
      <c r="F438" s="473"/>
      <c r="G438" s="232"/>
      <c r="H438" s="195"/>
      <c r="I438" s="455"/>
      <c r="J438" s="232"/>
      <c r="K438" s="416"/>
      <c r="L438" s="1044"/>
      <c r="M438" s="1044"/>
      <c r="N438" s="1044"/>
      <c r="O438" s="1044"/>
      <c r="P438" s="308"/>
      <c r="Q438" s="308"/>
      <c r="R438" s="231"/>
      <c r="S438" s="656"/>
      <c r="T438" s="657"/>
    </row>
    <row r="439" spans="1:20" ht="33.950000000000003" customHeight="1" x14ac:dyDescent="0.25">
      <c r="A439" s="46"/>
      <c r="B439" s="143"/>
      <c r="C439" s="1039"/>
      <c r="D439" s="1040"/>
      <c r="E439" s="208"/>
      <c r="F439" s="473"/>
      <c r="G439" s="232"/>
      <c r="H439" s="195"/>
      <c r="I439" s="455"/>
      <c r="J439" s="232"/>
      <c r="K439" s="416"/>
      <c r="L439" s="1044"/>
      <c r="M439" s="1044"/>
      <c r="N439" s="1044"/>
      <c r="O439" s="1044"/>
      <c r="P439" s="308"/>
      <c r="Q439" s="308"/>
      <c r="R439" s="231"/>
      <c r="S439" s="656"/>
      <c r="T439" s="657"/>
    </row>
    <row r="440" spans="1:20" ht="33.950000000000003" customHeight="1" x14ac:dyDescent="0.25">
      <c r="A440" s="46"/>
      <c r="B440" s="143"/>
      <c r="C440" s="1039"/>
      <c r="D440" s="1040"/>
      <c r="E440" s="208"/>
      <c r="F440" s="473"/>
      <c r="G440" s="232"/>
      <c r="H440" s="195"/>
      <c r="I440" s="455"/>
      <c r="J440" s="232"/>
      <c r="K440" s="416"/>
      <c r="L440" s="1044"/>
      <c r="M440" s="1044"/>
      <c r="N440" s="1044"/>
      <c r="O440" s="1044"/>
      <c r="P440" s="308"/>
      <c r="Q440" s="308"/>
      <c r="R440" s="231"/>
      <c r="S440" s="656"/>
      <c r="T440" s="657"/>
    </row>
    <row r="441" spans="1:20" ht="33.950000000000003" customHeight="1" x14ac:dyDescent="0.25">
      <c r="A441" s="46"/>
      <c r="B441" s="143"/>
      <c r="C441" s="1039"/>
      <c r="D441" s="1040"/>
      <c r="E441" s="208"/>
      <c r="F441" s="473"/>
      <c r="G441" s="232"/>
      <c r="H441" s="195"/>
      <c r="I441" s="455"/>
      <c r="J441" s="232"/>
      <c r="K441" s="416"/>
      <c r="L441" s="1044"/>
      <c r="M441" s="1044"/>
      <c r="N441" s="1044"/>
      <c r="O441" s="1044"/>
      <c r="P441" s="308"/>
      <c r="Q441" s="308"/>
      <c r="R441" s="231"/>
      <c r="S441" s="656"/>
      <c r="T441" s="657"/>
    </row>
    <row r="442" spans="1:20" ht="33.950000000000003" customHeight="1" x14ac:dyDescent="0.25">
      <c r="A442" s="46"/>
      <c r="B442" s="143"/>
      <c r="C442" s="1039"/>
      <c r="D442" s="1040"/>
      <c r="E442" s="208"/>
      <c r="F442" s="473"/>
      <c r="G442" s="232"/>
      <c r="H442" s="195"/>
      <c r="I442" s="455"/>
      <c r="J442" s="232"/>
      <c r="K442" s="416"/>
      <c r="L442" s="1044"/>
      <c r="M442" s="1044"/>
      <c r="N442" s="1044"/>
      <c r="O442" s="1044"/>
      <c r="P442" s="308"/>
      <c r="Q442" s="308"/>
      <c r="R442" s="231"/>
      <c r="S442" s="656"/>
      <c r="T442" s="657"/>
    </row>
    <row r="443" spans="1:20" ht="33.950000000000003" customHeight="1" x14ac:dyDescent="0.25">
      <c r="A443" s="46"/>
      <c r="B443" s="143"/>
      <c r="C443" s="1039"/>
      <c r="D443" s="1040"/>
      <c r="E443" s="208"/>
      <c r="F443" s="473"/>
      <c r="G443" s="232"/>
      <c r="H443" s="195"/>
      <c r="I443" s="455"/>
      <c r="J443" s="232"/>
      <c r="K443" s="416"/>
      <c r="L443" s="1044"/>
      <c r="M443" s="1044"/>
      <c r="N443" s="1044"/>
      <c r="O443" s="1044"/>
      <c r="P443" s="308"/>
      <c r="Q443" s="308"/>
      <c r="R443" s="231"/>
      <c r="S443" s="656"/>
      <c r="T443" s="657"/>
    </row>
    <row r="444" spans="1:20" ht="33.950000000000003" customHeight="1" x14ac:dyDescent="0.25">
      <c r="A444" s="46"/>
      <c r="B444" s="143"/>
      <c r="C444" s="1039"/>
      <c r="D444" s="1040"/>
      <c r="E444" s="208"/>
      <c r="F444" s="473"/>
      <c r="G444" s="232"/>
      <c r="H444" s="195"/>
      <c r="I444" s="455"/>
      <c r="J444" s="232"/>
      <c r="K444" s="416"/>
      <c r="L444" s="1044"/>
      <c r="M444" s="1044"/>
      <c r="N444" s="1044"/>
      <c r="O444" s="1044"/>
      <c r="P444" s="308"/>
      <c r="Q444" s="308"/>
      <c r="R444" s="231"/>
      <c r="S444" s="656"/>
      <c r="T444" s="657"/>
    </row>
    <row r="445" spans="1:20" ht="33.950000000000003" customHeight="1" x14ac:dyDescent="0.25">
      <c r="A445" s="46"/>
      <c r="B445" s="143"/>
      <c r="C445" s="1039"/>
      <c r="D445" s="1040"/>
      <c r="E445" s="208"/>
      <c r="F445" s="473"/>
      <c r="G445" s="232"/>
      <c r="H445" s="195"/>
      <c r="I445" s="455"/>
      <c r="J445" s="232"/>
      <c r="K445" s="416"/>
      <c r="L445" s="1044"/>
      <c r="M445" s="1044"/>
      <c r="N445" s="1044"/>
      <c r="O445" s="1044"/>
      <c r="P445" s="308"/>
      <c r="Q445" s="308"/>
      <c r="R445" s="231"/>
      <c r="S445" s="656"/>
      <c r="T445" s="657"/>
    </row>
    <row r="446" spans="1:20" ht="33.950000000000003" customHeight="1" x14ac:dyDescent="0.25">
      <c r="A446" s="46"/>
      <c r="B446" s="143"/>
      <c r="C446" s="1039"/>
      <c r="D446" s="1040"/>
      <c r="E446" s="208"/>
      <c r="F446" s="473"/>
      <c r="G446" s="232"/>
      <c r="H446" s="195"/>
      <c r="I446" s="455"/>
      <c r="J446" s="232"/>
      <c r="K446" s="416"/>
      <c r="L446" s="1044"/>
      <c r="M446" s="1044"/>
      <c r="N446" s="1044"/>
      <c r="O446" s="1044"/>
      <c r="P446" s="308"/>
      <c r="Q446" s="308"/>
      <c r="R446" s="231"/>
      <c r="S446" s="656"/>
      <c r="T446" s="657"/>
    </row>
    <row r="447" spans="1:20" ht="33.950000000000003" customHeight="1" x14ac:dyDescent="0.25">
      <c r="A447" s="46"/>
      <c r="B447" s="143"/>
      <c r="C447" s="1039"/>
      <c r="D447" s="1040"/>
      <c r="E447" s="208"/>
      <c r="F447" s="473"/>
      <c r="G447" s="232"/>
      <c r="H447" s="195"/>
      <c r="I447" s="455"/>
      <c r="J447" s="232"/>
      <c r="K447" s="416"/>
      <c r="L447" s="1044"/>
      <c r="M447" s="1044"/>
      <c r="N447" s="1044"/>
      <c r="O447" s="1044"/>
      <c r="P447" s="308"/>
      <c r="Q447" s="308"/>
      <c r="R447" s="231"/>
      <c r="S447" s="656"/>
      <c r="T447" s="657"/>
    </row>
    <row r="448" spans="1:20" ht="33.950000000000003" customHeight="1" x14ac:dyDescent="0.25">
      <c r="A448" s="46"/>
      <c r="B448" s="143"/>
      <c r="C448" s="1039"/>
      <c r="D448" s="1040"/>
      <c r="E448" s="208"/>
      <c r="F448" s="473"/>
      <c r="G448" s="232"/>
      <c r="H448" s="195"/>
      <c r="I448" s="455"/>
      <c r="J448" s="232"/>
      <c r="K448" s="416"/>
      <c r="L448" s="1044"/>
      <c r="M448" s="1044"/>
      <c r="N448" s="1044"/>
      <c r="O448" s="1044"/>
      <c r="P448" s="308"/>
      <c r="Q448" s="308"/>
      <c r="R448" s="231"/>
      <c r="S448" s="656"/>
      <c r="T448" s="657"/>
    </row>
    <row r="449" spans="1:20" ht="33.950000000000003" customHeight="1" x14ac:dyDescent="0.25">
      <c r="A449" s="46"/>
      <c r="B449" s="143"/>
      <c r="C449" s="1039"/>
      <c r="D449" s="1040"/>
      <c r="E449" s="208"/>
      <c r="F449" s="473"/>
      <c r="G449" s="232"/>
      <c r="H449" s="195"/>
      <c r="I449" s="455"/>
      <c r="J449" s="232"/>
      <c r="K449" s="416"/>
      <c r="L449" s="1044"/>
      <c r="M449" s="1044"/>
      <c r="N449" s="1044"/>
      <c r="O449" s="1044"/>
      <c r="P449" s="308"/>
      <c r="Q449" s="308"/>
      <c r="R449" s="231"/>
      <c r="S449" s="656"/>
      <c r="T449" s="657"/>
    </row>
    <row r="450" spans="1:20" ht="33.950000000000003" customHeight="1" x14ac:dyDescent="0.25">
      <c r="A450" s="46"/>
      <c r="B450" s="143"/>
      <c r="C450" s="1039"/>
      <c r="D450" s="1040"/>
      <c r="E450" s="208"/>
      <c r="F450" s="473"/>
      <c r="G450" s="232"/>
      <c r="H450" s="195"/>
      <c r="I450" s="455"/>
      <c r="J450" s="232"/>
      <c r="K450" s="416"/>
      <c r="L450" s="1044"/>
      <c r="M450" s="1044"/>
      <c r="N450" s="1044"/>
      <c r="O450" s="1044"/>
      <c r="P450" s="308"/>
      <c r="Q450" s="308"/>
      <c r="R450" s="231"/>
      <c r="S450" s="656"/>
      <c r="T450" s="657"/>
    </row>
    <row r="451" spans="1:20" ht="33.950000000000003" customHeight="1" x14ac:dyDescent="0.25">
      <c r="A451" s="46"/>
      <c r="B451" s="143"/>
      <c r="C451" s="1039"/>
      <c r="D451" s="1040"/>
      <c r="E451" s="208"/>
      <c r="F451" s="473"/>
      <c r="G451" s="232"/>
      <c r="H451" s="195"/>
      <c r="I451" s="455"/>
      <c r="J451" s="232"/>
      <c r="K451" s="416"/>
      <c r="L451" s="1044"/>
      <c r="M451" s="1044"/>
      <c r="N451" s="1044"/>
      <c r="O451" s="1044"/>
      <c r="P451" s="308"/>
      <c r="Q451" s="308"/>
      <c r="R451" s="231"/>
      <c r="S451" s="656"/>
      <c r="T451" s="657"/>
    </row>
    <row r="452" spans="1:20" ht="33.950000000000003" customHeight="1" x14ac:dyDescent="0.25">
      <c r="A452" s="46"/>
      <c r="B452" s="143"/>
      <c r="C452" s="1039"/>
      <c r="D452" s="1040"/>
      <c r="E452" s="208"/>
      <c r="F452" s="473"/>
      <c r="G452" s="232"/>
      <c r="H452" s="195"/>
      <c r="I452" s="455"/>
      <c r="J452" s="232"/>
      <c r="K452" s="416"/>
      <c r="L452" s="1044"/>
      <c r="M452" s="1044"/>
      <c r="N452" s="1044"/>
      <c r="O452" s="1044"/>
      <c r="P452" s="308"/>
      <c r="Q452" s="308"/>
      <c r="R452" s="231"/>
      <c r="S452" s="656"/>
      <c r="T452" s="657"/>
    </row>
    <row r="453" spans="1:20" ht="33.950000000000003" customHeight="1" x14ac:dyDescent="0.25">
      <c r="A453" s="46"/>
      <c r="B453" s="143"/>
      <c r="C453" s="1039"/>
      <c r="D453" s="1040"/>
      <c r="E453" s="208"/>
      <c r="F453" s="473"/>
      <c r="G453" s="232"/>
      <c r="H453" s="195"/>
      <c r="I453" s="455"/>
      <c r="J453" s="232"/>
      <c r="K453" s="416"/>
      <c r="L453" s="1044"/>
      <c r="M453" s="1044"/>
      <c r="N453" s="1044"/>
      <c r="O453" s="1044"/>
      <c r="P453" s="308"/>
      <c r="Q453" s="308"/>
      <c r="R453" s="231"/>
      <c r="S453" s="656"/>
      <c r="T453" s="657"/>
    </row>
    <row r="454" spans="1:20" ht="33.950000000000003" customHeight="1" x14ac:dyDescent="0.25">
      <c r="A454" s="46"/>
      <c r="B454" s="143"/>
      <c r="C454" s="1039"/>
      <c r="D454" s="1040"/>
      <c r="E454" s="208"/>
      <c r="F454" s="473"/>
      <c r="G454" s="232"/>
      <c r="H454" s="195"/>
      <c r="I454" s="455"/>
      <c r="J454" s="232"/>
      <c r="K454" s="416"/>
      <c r="L454" s="1044"/>
      <c r="M454" s="1044"/>
      <c r="N454" s="1044"/>
      <c r="O454" s="1044"/>
      <c r="P454" s="308"/>
      <c r="Q454" s="308"/>
      <c r="R454" s="231"/>
      <c r="S454" s="656"/>
      <c r="T454" s="657"/>
    </row>
    <row r="455" spans="1:20" ht="33.950000000000003" customHeight="1" x14ac:dyDescent="0.25">
      <c r="A455" s="46"/>
      <c r="B455" s="143"/>
      <c r="C455" s="1039"/>
      <c r="D455" s="1040"/>
      <c r="E455" s="208"/>
      <c r="F455" s="473"/>
      <c r="G455" s="232"/>
      <c r="H455" s="195"/>
      <c r="I455" s="455"/>
      <c r="J455" s="232"/>
      <c r="K455" s="416"/>
      <c r="L455" s="1044"/>
      <c r="M455" s="1044"/>
      <c r="N455" s="1044"/>
      <c r="O455" s="1044"/>
      <c r="P455" s="308"/>
      <c r="Q455" s="308"/>
      <c r="R455" s="231"/>
      <c r="S455" s="656"/>
      <c r="T455" s="657"/>
    </row>
    <row r="456" spans="1:20" ht="33.950000000000003" customHeight="1" x14ac:dyDescent="0.25">
      <c r="A456" s="46"/>
      <c r="B456" s="143"/>
      <c r="C456" s="1039"/>
      <c r="D456" s="1040"/>
      <c r="E456" s="208"/>
      <c r="F456" s="473"/>
      <c r="G456" s="232"/>
      <c r="H456" s="195"/>
      <c r="I456" s="455"/>
      <c r="J456" s="232"/>
      <c r="K456" s="416"/>
      <c r="L456" s="1044"/>
      <c r="M456" s="1044"/>
      <c r="N456" s="1044"/>
      <c r="O456" s="1044"/>
      <c r="P456" s="308"/>
      <c r="Q456" s="308"/>
      <c r="R456" s="231"/>
      <c r="S456" s="656"/>
      <c r="T456" s="657"/>
    </row>
    <row r="457" spans="1:20" ht="33.950000000000003" customHeight="1" x14ac:dyDescent="0.25">
      <c r="A457" s="46"/>
      <c r="B457" s="143"/>
      <c r="C457" s="1039"/>
      <c r="D457" s="1040"/>
      <c r="E457" s="208"/>
      <c r="F457" s="473"/>
      <c r="G457" s="232"/>
      <c r="H457" s="195"/>
      <c r="I457" s="455"/>
      <c r="J457" s="232"/>
      <c r="K457" s="416"/>
      <c r="L457" s="1044"/>
      <c r="M457" s="1044"/>
      <c r="N457" s="1044"/>
      <c r="O457" s="1044"/>
      <c r="P457" s="308"/>
      <c r="Q457" s="308"/>
      <c r="R457" s="231"/>
      <c r="S457" s="656"/>
      <c r="T457" s="657"/>
    </row>
    <row r="458" spans="1:20" ht="33.950000000000003" customHeight="1" x14ac:dyDescent="0.25">
      <c r="A458" s="46"/>
      <c r="B458" s="143"/>
      <c r="C458" s="1039"/>
      <c r="D458" s="1040"/>
      <c r="E458" s="208"/>
      <c r="F458" s="473"/>
      <c r="G458" s="232"/>
      <c r="H458" s="195"/>
      <c r="I458" s="455"/>
      <c r="J458" s="232"/>
      <c r="K458" s="416"/>
      <c r="L458" s="1044"/>
      <c r="M458" s="1044"/>
      <c r="N458" s="1044"/>
      <c r="O458" s="1044"/>
      <c r="P458" s="308"/>
      <c r="Q458" s="308"/>
      <c r="R458" s="231"/>
      <c r="S458" s="656"/>
      <c r="T458" s="657"/>
    </row>
    <row r="459" spans="1:20" ht="33.950000000000003" customHeight="1" x14ac:dyDescent="0.25">
      <c r="A459" s="46"/>
      <c r="B459" s="143"/>
      <c r="C459" s="1039"/>
      <c r="D459" s="1040"/>
      <c r="E459" s="208"/>
      <c r="F459" s="473"/>
      <c r="G459" s="232"/>
      <c r="H459" s="195"/>
      <c r="I459" s="455"/>
      <c r="J459" s="232"/>
      <c r="K459" s="416"/>
      <c r="L459" s="1044"/>
      <c r="M459" s="1044"/>
      <c r="N459" s="1044"/>
      <c r="O459" s="1044"/>
      <c r="P459" s="308"/>
      <c r="Q459" s="308"/>
      <c r="R459" s="231"/>
      <c r="S459" s="656"/>
      <c r="T459" s="657"/>
    </row>
    <row r="460" spans="1:20" ht="33.950000000000003" customHeight="1" x14ac:dyDescent="0.25">
      <c r="A460" s="46"/>
      <c r="B460" s="143"/>
      <c r="C460" s="1039"/>
      <c r="D460" s="1040"/>
      <c r="E460" s="208"/>
      <c r="F460" s="473"/>
      <c r="G460" s="232"/>
      <c r="H460" s="195"/>
      <c r="I460" s="455"/>
      <c r="J460" s="232"/>
      <c r="K460" s="416"/>
      <c r="L460" s="1044"/>
      <c r="M460" s="1044"/>
      <c r="N460" s="1044"/>
      <c r="O460" s="1044"/>
      <c r="P460" s="308"/>
      <c r="Q460" s="308"/>
      <c r="R460" s="231"/>
      <c r="S460" s="656"/>
      <c r="T460" s="657"/>
    </row>
    <row r="461" spans="1:20" ht="33.950000000000003" customHeight="1" x14ac:dyDescent="0.25">
      <c r="A461" s="46"/>
      <c r="B461" s="143"/>
      <c r="C461" s="1039"/>
      <c r="D461" s="1040"/>
      <c r="E461" s="208"/>
      <c r="F461" s="473"/>
      <c r="G461" s="232"/>
      <c r="H461" s="195"/>
      <c r="I461" s="455"/>
      <c r="J461" s="232"/>
      <c r="K461" s="416"/>
      <c r="L461" s="1044"/>
      <c r="M461" s="1044"/>
      <c r="N461" s="1044"/>
      <c r="O461" s="1044"/>
      <c r="P461" s="308"/>
      <c r="Q461" s="308"/>
      <c r="R461" s="231"/>
      <c r="S461" s="656"/>
      <c r="T461" s="657"/>
    </row>
    <row r="462" spans="1:20" ht="33.950000000000003" customHeight="1" x14ac:dyDescent="0.25">
      <c r="A462" s="46"/>
      <c r="B462" s="143"/>
      <c r="C462" s="1039"/>
      <c r="D462" s="1040"/>
      <c r="E462" s="208"/>
      <c r="F462" s="473"/>
      <c r="G462" s="232"/>
      <c r="H462" s="195"/>
      <c r="I462" s="455"/>
      <c r="J462" s="232"/>
      <c r="K462" s="416"/>
      <c r="L462" s="1044"/>
      <c r="M462" s="1044"/>
      <c r="N462" s="1044"/>
      <c r="O462" s="1044"/>
      <c r="P462" s="308"/>
      <c r="Q462" s="308"/>
      <c r="R462" s="231"/>
      <c r="S462" s="656"/>
      <c r="T462" s="657"/>
    </row>
    <row r="463" spans="1:20" ht="33.950000000000003" customHeight="1" x14ac:dyDescent="0.25">
      <c r="A463" s="46"/>
      <c r="B463" s="143"/>
      <c r="C463" s="1039"/>
      <c r="D463" s="1040"/>
      <c r="E463" s="208"/>
      <c r="F463" s="473"/>
      <c r="G463" s="232"/>
      <c r="H463" s="195"/>
      <c r="I463" s="455"/>
      <c r="J463" s="232"/>
      <c r="K463" s="416"/>
      <c r="L463" s="1044"/>
      <c r="M463" s="1044"/>
      <c r="N463" s="1044"/>
      <c r="O463" s="1044"/>
      <c r="P463" s="308"/>
      <c r="Q463" s="308"/>
      <c r="R463" s="231"/>
      <c r="S463" s="656"/>
      <c r="T463" s="657"/>
    </row>
    <row r="464" spans="1:20" ht="33.950000000000003" customHeight="1" x14ac:dyDescent="0.25">
      <c r="A464" s="46"/>
      <c r="B464" s="143"/>
      <c r="C464" s="1039"/>
      <c r="D464" s="1040"/>
      <c r="E464" s="208"/>
      <c r="F464" s="473"/>
      <c r="G464" s="232"/>
      <c r="H464" s="195"/>
      <c r="I464" s="455"/>
      <c r="J464" s="232"/>
      <c r="K464" s="416"/>
      <c r="L464" s="1044"/>
      <c r="M464" s="1044"/>
      <c r="N464" s="1044"/>
      <c r="O464" s="1044"/>
      <c r="P464" s="308"/>
      <c r="Q464" s="308"/>
      <c r="R464" s="231"/>
      <c r="S464" s="656"/>
      <c r="T464" s="657"/>
    </row>
    <row r="465" spans="1:20" ht="33.950000000000003" customHeight="1" x14ac:dyDescent="0.25">
      <c r="A465" s="46"/>
      <c r="B465" s="143"/>
      <c r="C465" s="1039"/>
      <c r="D465" s="1040"/>
      <c r="E465" s="208"/>
      <c r="F465" s="473"/>
      <c r="G465" s="232"/>
      <c r="H465" s="195"/>
      <c r="I465" s="455"/>
      <c r="J465" s="232"/>
      <c r="K465" s="416"/>
      <c r="L465" s="1044"/>
      <c r="M465" s="1044"/>
      <c r="N465" s="1044"/>
      <c r="O465" s="1044"/>
      <c r="P465" s="308"/>
      <c r="Q465" s="308"/>
      <c r="R465" s="231"/>
      <c r="S465" s="656"/>
      <c r="T465" s="657"/>
    </row>
    <row r="466" spans="1:20" ht="33.950000000000003" customHeight="1" x14ac:dyDescent="0.25">
      <c r="A466" s="46"/>
      <c r="B466" s="143"/>
      <c r="C466" s="1039"/>
      <c r="D466" s="1040"/>
      <c r="E466" s="208"/>
      <c r="F466" s="473"/>
      <c r="G466" s="232"/>
      <c r="H466" s="195"/>
      <c r="I466" s="455"/>
      <c r="J466" s="232"/>
      <c r="K466" s="416"/>
      <c r="L466" s="1044"/>
      <c r="M466" s="1044"/>
      <c r="N466" s="1044"/>
      <c r="O466" s="1044"/>
      <c r="P466" s="308"/>
      <c r="Q466" s="308"/>
      <c r="R466" s="231"/>
      <c r="S466" s="656"/>
      <c r="T466" s="657"/>
    </row>
    <row r="467" spans="1:20" ht="33.950000000000003" customHeight="1" x14ac:dyDescent="0.25">
      <c r="A467" s="46"/>
      <c r="B467" s="143"/>
      <c r="C467" s="1039"/>
      <c r="D467" s="1040"/>
      <c r="E467" s="208"/>
      <c r="F467" s="473"/>
      <c r="G467" s="232"/>
      <c r="H467" s="195"/>
      <c r="I467" s="455"/>
      <c r="J467" s="232"/>
      <c r="K467" s="416"/>
      <c r="L467" s="1044"/>
      <c r="M467" s="1044"/>
      <c r="N467" s="1044"/>
      <c r="O467" s="1044"/>
      <c r="P467" s="308"/>
      <c r="Q467" s="308"/>
      <c r="R467" s="231"/>
      <c r="S467" s="656"/>
      <c r="T467" s="657"/>
    </row>
    <row r="468" spans="1:20" ht="33.950000000000003" customHeight="1" x14ac:dyDescent="0.25">
      <c r="A468" s="46"/>
      <c r="B468" s="143"/>
      <c r="C468" s="1039"/>
      <c r="D468" s="1040"/>
      <c r="E468" s="208"/>
      <c r="F468" s="473"/>
      <c r="G468" s="232"/>
      <c r="H468" s="195"/>
      <c r="I468" s="455"/>
      <c r="J468" s="232"/>
      <c r="K468" s="416"/>
      <c r="L468" s="1044"/>
      <c r="M468" s="1044"/>
      <c r="N468" s="1044"/>
      <c r="O468" s="1044"/>
      <c r="P468" s="308"/>
      <c r="Q468" s="308"/>
      <c r="R468" s="231"/>
      <c r="S468" s="656"/>
      <c r="T468" s="657"/>
    </row>
    <row r="469" spans="1:20" ht="33.950000000000003" customHeight="1" x14ac:dyDescent="0.25">
      <c r="A469" s="46"/>
      <c r="B469" s="143"/>
      <c r="C469" s="1039"/>
      <c r="D469" s="1040"/>
      <c r="E469" s="208"/>
      <c r="F469" s="473"/>
      <c r="G469" s="232"/>
      <c r="H469" s="195"/>
      <c r="I469" s="455"/>
      <c r="J469" s="232"/>
      <c r="K469" s="416"/>
      <c r="L469" s="1044"/>
      <c r="M469" s="1044"/>
      <c r="N469" s="1044"/>
      <c r="O469" s="1044"/>
      <c r="P469" s="308"/>
      <c r="Q469" s="308"/>
      <c r="R469" s="231"/>
      <c r="S469" s="656"/>
      <c r="T469" s="657"/>
    </row>
    <row r="470" spans="1:20" ht="33.950000000000003" customHeight="1" x14ac:dyDescent="0.25">
      <c r="A470" s="46"/>
      <c r="B470" s="143"/>
      <c r="C470" s="1039"/>
      <c r="D470" s="1040"/>
      <c r="E470" s="208"/>
      <c r="F470" s="473"/>
      <c r="G470" s="232"/>
      <c r="H470" s="195"/>
      <c r="I470" s="455"/>
      <c r="J470" s="232"/>
      <c r="K470" s="416"/>
      <c r="L470" s="1044"/>
      <c r="M470" s="1044"/>
      <c r="N470" s="1044"/>
      <c r="O470" s="1044"/>
      <c r="P470" s="308"/>
      <c r="Q470" s="308"/>
      <c r="R470" s="231"/>
      <c r="S470" s="656"/>
      <c r="T470" s="657"/>
    </row>
    <row r="471" spans="1:20" ht="33.950000000000003" customHeight="1" x14ac:dyDescent="0.25">
      <c r="A471" s="46"/>
      <c r="B471" s="143"/>
      <c r="C471" s="1039"/>
      <c r="D471" s="1040"/>
      <c r="E471" s="208"/>
      <c r="F471" s="473"/>
      <c r="G471" s="232"/>
      <c r="H471" s="195"/>
      <c r="I471" s="455"/>
      <c r="J471" s="232"/>
      <c r="K471" s="416"/>
      <c r="L471" s="1044"/>
      <c r="M471" s="1044"/>
      <c r="N471" s="1044"/>
      <c r="O471" s="1044"/>
      <c r="P471" s="308"/>
      <c r="Q471" s="308"/>
      <c r="R471" s="231"/>
      <c r="S471" s="656"/>
      <c r="T471" s="657"/>
    </row>
    <row r="472" spans="1:20" ht="33.950000000000003" customHeight="1" x14ac:dyDescent="0.25">
      <c r="A472" s="46"/>
      <c r="B472" s="143"/>
      <c r="C472" s="1039"/>
      <c r="D472" s="1040"/>
      <c r="E472" s="208"/>
      <c r="F472" s="473"/>
      <c r="G472" s="232"/>
      <c r="H472" s="195"/>
      <c r="I472" s="455"/>
      <c r="J472" s="232"/>
      <c r="K472" s="416"/>
      <c r="L472" s="1044"/>
      <c r="M472" s="1044"/>
      <c r="N472" s="1044"/>
      <c r="O472" s="1044"/>
      <c r="P472" s="308"/>
      <c r="Q472" s="308"/>
      <c r="R472" s="231"/>
      <c r="S472" s="656"/>
      <c r="T472" s="657"/>
    </row>
    <row r="473" spans="1:20" ht="33.950000000000003" customHeight="1" x14ac:dyDescent="0.25">
      <c r="A473" s="46"/>
      <c r="B473" s="143"/>
      <c r="C473" s="1039"/>
      <c r="D473" s="1040"/>
      <c r="E473" s="208"/>
      <c r="F473" s="473"/>
      <c r="G473" s="232"/>
      <c r="H473" s="195"/>
      <c r="I473" s="455"/>
      <c r="J473" s="232"/>
      <c r="K473" s="416"/>
      <c r="L473" s="1044"/>
      <c r="M473" s="1044"/>
      <c r="N473" s="1044"/>
      <c r="O473" s="1044"/>
      <c r="P473" s="308"/>
      <c r="Q473" s="308"/>
      <c r="R473" s="231"/>
      <c r="S473" s="656"/>
      <c r="T473" s="657"/>
    </row>
    <row r="474" spans="1:20" ht="33.950000000000003" customHeight="1" x14ac:dyDescent="0.25">
      <c r="A474" s="46"/>
      <c r="B474" s="143"/>
      <c r="C474" s="1039"/>
      <c r="D474" s="1040"/>
      <c r="E474" s="208"/>
      <c r="F474" s="473"/>
      <c r="G474" s="232"/>
      <c r="H474" s="195"/>
      <c r="I474" s="455"/>
      <c r="J474" s="232"/>
      <c r="K474" s="416"/>
      <c r="L474" s="1044"/>
      <c r="M474" s="1044"/>
      <c r="N474" s="1044"/>
      <c r="O474" s="1044"/>
      <c r="P474" s="308"/>
      <c r="Q474" s="308"/>
      <c r="R474" s="231"/>
      <c r="S474" s="656"/>
      <c r="T474" s="657"/>
    </row>
    <row r="475" spans="1:20" ht="33.950000000000003" customHeight="1" x14ac:dyDescent="0.25">
      <c r="A475" s="46"/>
      <c r="B475" s="143"/>
      <c r="C475" s="1039"/>
      <c r="D475" s="1040"/>
      <c r="E475" s="208"/>
      <c r="F475" s="473"/>
      <c r="G475" s="232"/>
      <c r="H475" s="195"/>
      <c r="I475" s="455"/>
      <c r="J475" s="232"/>
      <c r="K475" s="416"/>
      <c r="L475" s="1044"/>
      <c r="M475" s="1044"/>
      <c r="N475" s="1044"/>
      <c r="O475" s="1044"/>
      <c r="P475" s="308"/>
      <c r="Q475" s="308"/>
      <c r="R475" s="231"/>
      <c r="S475" s="656"/>
      <c r="T475" s="657"/>
    </row>
    <row r="476" spans="1:20" ht="33.950000000000003" customHeight="1" x14ac:dyDescent="0.25">
      <c r="A476" s="46"/>
      <c r="B476" s="143"/>
      <c r="C476" s="1039"/>
      <c r="D476" s="1040"/>
      <c r="E476" s="208"/>
      <c r="F476" s="473"/>
      <c r="G476" s="232"/>
      <c r="H476" s="195"/>
      <c r="I476" s="455"/>
      <c r="J476" s="232"/>
      <c r="K476" s="416"/>
      <c r="L476" s="1044"/>
      <c r="M476" s="1044"/>
      <c r="N476" s="1044"/>
      <c r="O476" s="1044"/>
      <c r="P476" s="308"/>
      <c r="Q476" s="308"/>
      <c r="R476" s="231"/>
      <c r="S476" s="656"/>
      <c r="T476" s="657"/>
    </row>
    <row r="477" spans="1:20" ht="33.950000000000003" customHeight="1" x14ac:dyDescent="0.25">
      <c r="A477" s="46"/>
      <c r="B477" s="143"/>
      <c r="C477" s="1039"/>
      <c r="D477" s="1040"/>
      <c r="E477" s="208"/>
      <c r="F477" s="473"/>
      <c r="G477" s="232"/>
      <c r="H477" s="195"/>
      <c r="I477" s="455"/>
      <c r="J477" s="232"/>
      <c r="K477" s="416"/>
      <c r="L477" s="1044"/>
      <c r="M477" s="1044"/>
      <c r="N477" s="1044"/>
      <c r="O477" s="1044"/>
      <c r="P477" s="308"/>
      <c r="Q477" s="308"/>
      <c r="R477" s="231"/>
      <c r="S477" s="656"/>
      <c r="T477" s="657"/>
    </row>
    <row r="478" spans="1:20" ht="33.950000000000003" customHeight="1" x14ac:dyDescent="0.25">
      <c r="A478" s="46"/>
      <c r="B478" s="143"/>
      <c r="C478" s="1039"/>
      <c r="D478" s="1040"/>
      <c r="E478" s="208"/>
      <c r="F478" s="473"/>
      <c r="G478" s="232"/>
      <c r="H478" s="195"/>
      <c r="I478" s="455"/>
      <c r="J478" s="232"/>
      <c r="K478" s="416"/>
      <c r="L478" s="1044"/>
      <c r="M478" s="1044"/>
      <c r="N478" s="1044"/>
      <c r="O478" s="1044"/>
      <c r="P478" s="308"/>
      <c r="Q478" s="308"/>
      <c r="R478" s="231"/>
      <c r="S478" s="656"/>
      <c r="T478" s="657"/>
    </row>
    <row r="479" spans="1:20" ht="33.950000000000003" customHeight="1" x14ac:dyDescent="0.25">
      <c r="A479" s="46"/>
      <c r="B479" s="143"/>
      <c r="C479" s="1039"/>
      <c r="D479" s="1040"/>
      <c r="E479" s="208"/>
      <c r="F479" s="473"/>
      <c r="G479" s="232"/>
      <c r="H479" s="195"/>
      <c r="I479" s="455"/>
      <c r="J479" s="232"/>
      <c r="K479" s="416"/>
      <c r="L479" s="1044"/>
      <c r="M479" s="1044"/>
      <c r="N479" s="1044"/>
      <c r="O479" s="1044"/>
      <c r="P479" s="308"/>
      <c r="Q479" s="308"/>
      <c r="R479" s="231"/>
      <c r="S479" s="656"/>
      <c r="T479" s="657"/>
    </row>
    <row r="480" spans="1:20" ht="33.950000000000003" customHeight="1" x14ac:dyDescent="0.25">
      <c r="A480" s="46"/>
      <c r="B480" s="143"/>
      <c r="C480" s="1039"/>
      <c r="D480" s="1040"/>
      <c r="E480" s="208"/>
      <c r="F480" s="473"/>
      <c r="G480" s="232"/>
      <c r="H480" s="195"/>
      <c r="I480" s="455"/>
      <c r="J480" s="232"/>
      <c r="K480" s="416"/>
      <c r="L480" s="1044"/>
      <c r="M480" s="1044"/>
      <c r="N480" s="1044"/>
      <c r="O480" s="1044"/>
      <c r="P480" s="308"/>
      <c r="Q480" s="308"/>
      <c r="R480" s="231"/>
      <c r="S480" s="656"/>
      <c r="T480" s="657"/>
    </row>
    <row r="481" spans="1:20" ht="33.950000000000003" customHeight="1" x14ac:dyDescent="0.25">
      <c r="A481" s="46"/>
      <c r="B481" s="143"/>
      <c r="C481" s="1039"/>
      <c r="D481" s="1040"/>
      <c r="E481" s="208"/>
      <c r="F481" s="473"/>
      <c r="G481" s="232"/>
      <c r="H481" s="195"/>
      <c r="I481" s="455"/>
      <c r="J481" s="232"/>
      <c r="K481" s="416"/>
      <c r="L481" s="1044"/>
      <c r="M481" s="1044"/>
      <c r="N481" s="1044"/>
      <c r="O481" s="1044"/>
      <c r="P481" s="308"/>
      <c r="Q481" s="308"/>
      <c r="R481" s="231"/>
      <c r="S481" s="656"/>
      <c r="T481" s="657"/>
    </row>
    <row r="482" spans="1:20" ht="33.950000000000003" customHeight="1" x14ac:dyDescent="0.25">
      <c r="A482" s="46"/>
      <c r="B482" s="143"/>
      <c r="C482" s="1039"/>
      <c r="D482" s="1040"/>
      <c r="E482" s="208"/>
      <c r="F482" s="473"/>
      <c r="G482" s="232"/>
      <c r="H482" s="195"/>
      <c r="I482" s="455"/>
      <c r="J482" s="232"/>
      <c r="K482" s="416"/>
      <c r="L482" s="1044"/>
      <c r="M482" s="1044"/>
      <c r="N482" s="1044"/>
      <c r="O482" s="1044"/>
      <c r="P482" s="308"/>
      <c r="Q482" s="308"/>
      <c r="R482" s="231"/>
      <c r="S482" s="656"/>
      <c r="T482" s="657"/>
    </row>
    <row r="483" spans="1:20" ht="33.950000000000003" customHeight="1" x14ac:dyDescent="0.25">
      <c r="A483" s="46"/>
      <c r="B483" s="143"/>
      <c r="C483" s="1039"/>
      <c r="D483" s="1040"/>
      <c r="E483" s="208"/>
      <c r="F483" s="473"/>
      <c r="G483" s="232"/>
      <c r="H483" s="195"/>
      <c r="I483" s="455"/>
      <c r="J483" s="232"/>
      <c r="K483" s="416"/>
      <c r="L483" s="1044"/>
      <c r="M483" s="1044"/>
      <c r="N483" s="1044"/>
      <c r="O483" s="1044"/>
      <c r="P483" s="308"/>
      <c r="Q483" s="308"/>
      <c r="R483" s="231"/>
      <c r="S483" s="656"/>
      <c r="T483" s="657"/>
    </row>
    <row r="484" spans="1:20" ht="33.950000000000003" customHeight="1" x14ac:dyDescent="0.25">
      <c r="A484" s="46"/>
      <c r="B484" s="143"/>
      <c r="C484" s="1039"/>
      <c r="D484" s="1040"/>
      <c r="E484" s="208"/>
      <c r="F484" s="473"/>
      <c r="G484" s="232"/>
      <c r="H484" s="195"/>
      <c r="I484" s="455"/>
      <c r="J484" s="232"/>
      <c r="K484" s="416"/>
      <c r="L484" s="1044"/>
      <c r="M484" s="1044"/>
      <c r="N484" s="1044"/>
      <c r="O484" s="1044"/>
      <c r="P484" s="308"/>
      <c r="Q484" s="308"/>
      <c r="R484" s="231"/>
      <c r="S484" s="656"/>
      <c r="T484" s="657"/>
    </row>
    <row r="485" spans="1:20" ht="33.950000000000003" customHeight="1" x14ac:dyDescent="0.25">
      <c r="A485" s="46"/>
      <c r="B485" s="143"/>
      <c r="C485" s="1039"/>
      <c r="D485" s="1040"/>
      <c r="E485" s="208"/>
      <c r="F485" s="473"/>
      <c r="G485" s="232"/>
      <c r="H485" s="195"/>
      <c r="I485" s="455"/>
      <c r="J485" s="232"/>
      <c r="K485" s="416"/>
      <c r="L485" s="1044"/>
      <c r="M485" s="1044"/>
      <c r="N485" s="1044"/>
      <c r="O485" s="1044"/>
      <c r="P485" s="308"/>
      <c r="Q485" s="308"/>
      <c r="R485" s="231"/>
      <c r="S485" s="656"/>
      <c r="T485" s="657"/>
    </row>
    <row r="486" spans="1:20" ht="33.950000000000003" customHeight="1" x14ac:dyDescent="0.25">
      <c r="A486" s="46"/>
      <c r="B486" s="143"/>
      <c r="C486" s="1039"/>
      <c r="D486" s="1040"/>
      <c r="E486" s="208"/>
      <c r="F486" s="473"/>
      <c r="G486" s="232"/>
      <c r="H486" s="195"/>
      <c r="I486" s="455"/>
      <c r="J486" s="232"/>
      <c r="K486" s="416"/>
      <c r="L486" s="1044"/>
      <c r="M486" s="1044"/>
      <c r="N486" s="1044"/>
      <c r="O486" s="1044"/>
      <c r="P486" s="308"/>
      <c r="Q486" s="308"/>
      <c r="R486" s="231"/>
      <c r="S486" s="656"/>
      <c r="T486" s="657"/>
    </row>
    <row r="487" spans="1:20" ht="33.950000000000003" customHeight="1" x14ac:dyDescent="0.25">
      <c r="A487" s="46"/>
      <c r="B487" s="143"/>
      <c r="C487" s="1039"/>
      <c r="D487" s="1040"/>
      <c r="E487" s="208"/>
      <c r="F487" s="473"/>
      <c r="G487" s="232"/>
      <c r="H487" s="195"/>
      <c r="I487" s="455"/>
      <c r="J487" s="232"/>
      <c r="K487" s="416"/>
      <c r="L487" s="1044"/>
      <c r="M487" s="1044"/>
      <c r="N487" s="1044"/>
      <c r="O487" s="1044"/>
      <c r="P487" s="308"/>
      <c r="Q487" s="308"/>
      <c r="R487" s="231"/>
      <c r="S487" s="656"/>
      <c r="T487" s="657"/>
    </row>
    <row r="488" spans="1:20" ht="33.950000000000003" customHeight="1" x14ac:dyDescent="0.25">
      <c r="A488" s="46"/>
      <c r="B488" s="143"/>
      <c r="C488" s="1039"/>
      <c r="D488" s="1040"/>
      <c r="E488" s="208"/>
      <c r="F488" s="473"/>
      <c r="G488" s="232"/>
      <c r="H488" s="195"/>
      <c r="I488" s="455"/>
      <c r="J488" s="232"/>
      <c r="K488" s="416"/>
      <c r="L488" s="1044"/>
      <c r="M488" s="1044"/>
      <c r="N488" s="1044"/>
      <c r="O488" s="1044"/>
      <c r="P488" s="308"/>
      <c r="Q488" s="308"/>
      <c r="R488" s="231"/>
      <c r="S488" s="656"/>
      <c r="T488" s="657"/>
    </row>
    <row r="489" spans="1:20" ht="33.950000000000003" customHeight="1" x14ac:dyDescent="0.25">
      <c r="A489" s="46"/>
      <c r="B489" s="143"/>
      <c r="C489" s="1039"/>
      <c r="D489" s="1040"/>
      <c r="E489" s="208"/>
      <c r="F489" s="473"/>
      <c r="G489" s="232"/>
      <c r="H489" s="195"/>
      <c r="I489" s="455"/>
      <c r="J489" s="232"/>
      <c r="K489" s="416"/>
      <c r="L489" s="1044"/>
      <c r="M489" s="1044"/>
      <c r="N489" s="1044"/>
      <c r="O489" s="1044"/>
      <c r="P489" s="308"/>
      <c r="Q489" s="308"/>
      <c r="R489" s="231"/>
      <c r="S489" s="656"/>
      <c r="T489" s="657"/>
    </row>
    <row r="490" spans="1:20" ht="33.950000000000003" customHeight="1" x14ac:dyDescent="0.25">
      <c r="A490" s="46"/>
      <c r="B490" s="143"/>
      <c r="C490" s="1039"/>
      <c r="D490" s="1040"/>
      <c r="E490" s="208"/>
      <c r="F490" s="473"/>
      <c r="G490" s="232"/>
      <c r="H490" s="195"/>
      <c r="I490" s="455"/>
      <c r="J490" s="232"/>
      <c r="K490" s="416"/>
      <c r="L490" s="1044"/>
      <c r="M490" s="1044"/>
      <c r="N490" s="1044"/>
      <c r="O490" s="1044"/>
      <c r="P490" s="308"/>
      <c r="Q490" s="308"/>
      <c r="R490" s="231"/>
      <c r="S490" s="656"/>
      <c r="T490" s="657"/>
    </row>
    <row r="491" spans="1:20" ht="33.950000000000003" customHeight="1" x14ac:dyDescent="0.25">
      <c r="A491" s="46"/>
      <c r="B491" s="143"/>
      <c r="C491" s="1039"/>
      <c r="D491" s="1040"/>
      <c r="E491" s="208"/>
      <c r="F491" s="473"/>
      <c r="G491" s="232"/>
      <c r="H491" s="195"/>
      <c r="I491" s="455"/>
      <c r="J491" s="232"/>
      <c r="K491" s="416"/>
      <c r="L491" s="1044"/>
      <c r="M491" s="1044"/>
      <c r="N491" s="1044"/>
      <c r="O491" s="1044"/>
      <c r="P491" s="308"/>
      <c r="Q491" s="308"/>
      <c r="R491" s="231"/>
      <c r="S491" s="656"/>
      <c r="T491" s="657"/>
    </row>
    <row r="492" spans="1:20" ht="33.950000000000003" customHeight="1" x14ac:dyDescent="0.25">
      <c r="A492" s="46"/>
      <c r="B492" s="143"/>
      <c r="C492" s="1039"/>
      <c r="D492" s="1040"/>
      <c r="E492" s="208"/>
      <c r="F492" s="473"/>
      <c r="G492" s="232"/>
      <c r="H492" s="195"/>
      <c r="I492" s="455"/>
      <c r="J492" s="232"/>
      <c r="K492" s="416"/>
      <c r="L492" s="1044"/>
      <c r="M492" s="1044"/>
      <c r="N492" s="1044"/>
      <c r="O492" s="1044"/>
      <c r="P492" s="308"/>
      <c r="Q492" s="308"/>
      <c r="R492" s="231"/>
      <c r="S492" s="656"/>
      <c r="T492" s="657"/>
    </row>
    <row r="493" spans="1:20" ht="33.950000000000003" customHeight="1" x14ac:dyDescent="0.25">
      <c r="A493" s="46"/>
      <c r="B493" s="143"/>
      <c r="C493" s="1039"/>
      <c r="D493" s="1040"/>
      <c r="E493" s="208"/>
      <c r="F493" s="473"/>
      <c r="G493" s="232"/>
      <c r="H493" s="195"/>
      <c r="I493" s="455"/>
      <c r="J493" s="232"/>
      <c r="K493" s="416"/>
      <c r="L493" s="1044"/>
      <c r="M493" s="1044"/>
      <c r="N493" s="1044"/>
      <c r="O493" s="1044"/>
      <c r="P493" s="308"/>
      <c r="Q493" s="308"/>
      <c r="R493" s="231"/>
      <c r="S493" s="656"/>
      <c r="T493" s="657"/>
    </row>
    <row r="494" spans="1:20" ht="33.950000000000003" customHeight="1" x14ac:dyDescent="0.25">
      <c r="A494" s="46"/>
      <c r="B494" s="143"/>
      <c r="C494" s="1039"/>
      <c r="D494" s="1040"/>
      <c r="E494" s="208"/>
      <c r="F494" s="473"/>
      <c r="G494" s="232"/>
      <c r="H494" s="195"/>
      <c r="I494" s="455"/>
      <c r="J494" s="232"/>
      <c r="K494" s="416"/>
      <c r="L494" s="1044"/>
      <c r="M494" s="1044"/>
      <c r="N494" s="1044"/>
      <c r="O494" s="1044"/>
      <c r="P494" s="308"/>
      <c r="Q494" s="308"/>
      <c r="R494" s="231"/>
      <c r="S494" s="656"/>
      <c r="T494" s="657"/>
    </row>
    <row r="495" spans="1:20" ht="33.950000000000003" customHeight="1" x14ac:dyDescent="0.25">
      <c r="A495" s="46"/>
      <c r="B495" s="143"/>
      <c r="C495" s="1039"/>
      <c r="D495" s="1040"/>
      <c r="E495" s="208"/>
      <c r="F495" s="473"/>
      <c r="G495" s="232"/>
      <c r="H495" s="195"/>
      <c r="I495" s="455"/>
      <c r="J495" s="232"/>
      <c r="K495" s="416"/>
      <c r="L495" s="1044"/>
      <c r="M495" s="1044"/>
      <c r="N495" s="1044"/>
      <c r="O495" s="1044"/>
      <c r="P495" s="308"/>
      <c r="Q495" s="308"/>
      <c r="R495" s="231"/>
      <c r="S495" s="656"/>
      <c r="T495" s="657"/>
    </row>
    <row r="496" spans="1:20" ht="33.950000000000003" customHeight="1" x14ac:dyDescent="0.25">
      <c r="A496" s="46"/>
      <c r="B496" s="143"/>
      <c r="C496" s="1039"/>
      <c r="D496" s="1040"/>
      <c r="E496" s="208"/>
      <c r="F496" s="473"/>
      <c r="G496" s="232"/>
      <c r="H496" s="195"/>
      <c r="I496" s="455"/>
      <c r="J496" s="232"/>
      <c r="K496" s="416"/>
      <c r="L496" s="1044"/>
      <c r="M496" s="1044"/>
      <c r="N496" s="1044"/>
      <c r="O496" s="1044"/>
      <c r="P496" s="308"/>
      <c r="Q496" s="308"/>
      <c r="R496" s="231"/>
      <c r="S496" s="656"/>
      <c r="T496" s="657"/>
    </row>
    <row r="497" spans="1:20" ht="33.950000000000003" customHeight="1" x14ac:dyDescent="0.25">
      <c r="A497" s="46"/>
      <c r="B497" s="143"/>
      <c r="C497" s="1039"/>
      <c r="D497" s="1040"/>
      <c r="E497" s="208"/>
      <c r="F497" s="473"/>
      <c r="G497" s="232"/>
      <c r="H497" s="195"/>
      <c r="I497" s="455"/>
      <c r="J497" s="232"/>
      <c r="K497" s="416"/>
      <c r="L497" s="1044"/>
      <c r="M497" s="1044"/>
      <c r="N497" s="1044"/>
      <c r="O497" s="1044"/>
      <c r="P497" s="308"/>
      <c r="Q497" s="308"/>
      <c r="R497" s="231"/>
      <c r="S497" s="656"/>
      <c r="T497" s="657"/>
    </row>
    <row r="498" spans="1:20" ht="33.950000000000003" customHeight="1" x14ac:dyDescent="0.25">
      <c r="A498" s="46"/>
      <c r="B498" s="143"/>
      <c r="C498" s="1039"/>
      <c r="D498" s="1040"/>
      <c r="E498" s="208"/>
      <c r="F498" s="473"/>
      <c r="G498" s="232"/>
      <c r="H498" s="195"/>
      <c r="I498" s="455"/>
      <c r="J498" s="232"/>
      <c r="K498" s="416"/>
      <c r="L498" s="1044"/>
      <c r="M498" s="1044"/>
      <c r="N498" s="1044"/>
      <c r="O498" s="1044"/>
      <c r="P498" s="308"/>
      <c r="Q498" s="308"/>
      <c r="R498" s="231"/>
      <c r="S498" s="656"/>
      <c r="T498" s="657"/>
    </row>
    <row r="499" spans="1:20" ht="33.950000000000003" customHeight="1" x14ac:dyDescent="0.25">
      <c r="A499" s="46"/>
      <c r="B499" s="143"/>
      <c r="C499" s="1039"/>
      <c r="D499" s="1040"/>
      <c r="E499" s="208"/>
      <c r="F499" s="473"/>
      <c r="G499" s="232"/>
      <c r="H499" s="195"/>
      <c r="I499" s="455"/>
      <c r="J499" s="232"/>
      <c r="K499" s="416"/>
      <c r="L499" s="1044"/>
      <c r="M499" s="1044"/>
      <c r="N499" s="1044"/>
      <c r="O499" s="1044"/>
      <c r="P499" s="308"/>
      <c r="Q499" s="308"/>
      <c r="R499" s="231"/>
      <c r="S499" s="656"/>
      <c r="T499" s="657"/>
    </row>
    <row r="500" spans="1:20" ht="33.950000000000003" customHeight="1" x14ac:dyDescent="0.25">
      <c r="A500" s="46"/>
      <c r="B500" s="143"/>
      <c r="C500" s="1039"/>
      <c r="D500" s="1040"/>
      <c r="E500" s="208"/>
      <c r="F500" s="473"/>
      <c r="G500" s="232"/>
      <c r="H500" s="195"/>
      <c r="I500" s="455"/>
      <c r="J500" s="232"/>
      <c r="K500" s="416"/>
      <c r="L500" s="1044"/>
      <c r="M500" s="1044"/>
      <c r="N500" s="1044"/>
      <c r="O500" s="1044"/>
      <c r="P500" s="308"/>
      <c r="Q500" s="308"/>
      <c r="R500" s="231"/>
      <c r="S500" s="656"/>
      <c r="T500" s="657"/>
    </row>
    <row r="501" spans="1:20" ht="33.950000000000003" customHeight="1" x14ac:dyDescent="0.25">
      <c r="A501" s="46"/>
      <c r="B501" s="143"/>
      <c r="C501" s="1039"/>
      <c r="D501" s="1040"/>
      <c r="E501" s="208"/>
      <c r="F501" s="473"/>
      <c r="G501" s="232"/>
      <c r="H501" s="195"/>
      <c r="I501" s="455"/>
      <c r="J501" s="232"/>
      <c r="K501" s="416"/>
      <c r="L501" s="1044"/>
      <c r="M501" s="1044"/>
      <c r="N501" s="1044"/>
      <c r="O501" s="1044"/>
      <c r="P501" s="308"/>
      <c r="Q501" s="308"/>
      <c r="R501" s="231"/>
      <c r="S501" s="656"/>
      <c r="T501" s="657"/>
    </row>
    <row r="502" spans="1:20" ht="33.950000000000003" customHeight="1" x14ac:dyDescent="0.25">
      <c r="A502" s="46"/>
      <c r="B502" s="143"/>
      <c r="C502" s="1039"/>
      <c r="D502" s="1040"/>
      <c r="E502" s="208"/>
      <c r="F502" s="473"/>
      <c r="G502" s="232"/>
      <c r="H502" s="195"/>
      <c r="I502" s="455"/>
      <c r="J502" s="232"/>
      <c r="K502" s="416"/>
      <c r="L502" s="1044"/>
      <c r="M502" s="1044"/>
      <c r="N502" s="1044"/>
      <c r="O502" s="1044"/>
      <c r="P502" s="308"/>
      <c r="Q502" s="308"/>
      <c r="R502" s="231"/>
      <c r="S502" s="656"/>
      <c r="T502" s="657"/>
    </row>
    <row r="503" spans="1:20" ht="33.950000000000003" customHeight="1" x14ac:dyDescent="0.25">
      <c r="A503" s="46"/>
      <c r="B503" s="143"/>
      <c r="C503" s="1039"/>
      <c r="D503" s="1040"/>
      <c r="E503" s="208"/>
      <c r="F503" s="473"/>
      <c r="G503" s="232"/>
      <c r="H503" s="195"/>
      <c r="I503" s="455"/>
      <c r="J503" s="232"/>
      <c r="K503" s="416"/>
      <c r="L503" s="1044"/>
      <c r="M503" s="1044"/>
      <c r="N503" s="1044"/>
      <c r="O503" s="1044"/>
      <c r="P503" s="308"/>
      <c r="Q503" s="308"/>
      <c r="R503" s="231"/>
      <c r="S503" s="656"/>
      <c r="T503" s="657"/>
    </row>
    <row r="504" spans="1:20" ht="33.950000000000003" customHeight="1" x14ac:dyDescent="0.25">
      <c r="A504" s="46"/>
      <c r="B504" s="143"/>
      <c r="C504" s="1039"/>
      <c r="D504" s="1040"/>
      <c r="E504" s="208"/>
      <c r="F504" s="473"/>
      <c r="G504" s="232"/>
      <c r="H504" s="195"/>
      <c r="I504" s="455"/>
      <c r="J504" s="232"/>
      <c r="K504" s="416"/>
      <c r="L504" s="1044"/>
      <c r="M504" s="1044"/>
      <c r="N504" s="1044"/>
      <c r="O504" s="1044"/>
      <c r="P504" s="308"/>
      <c r="Q504" s="308"/>
      <c r="R504" s="231"/>
      <c r="S504" s="656"/>
      <c r="T504" s="657"/>
    </row>
    <row r="505" spans="1:20" ht="33.950000000000003" customHeight="1" x14ac:dyDescent="0.25">
      <c r="A505" s="46"/>
      <c r="B505" s="143"/>
      <c r="C505" s="1039"/>
      <c r="D505" s="1040"/>
      <c r="E505" s="208"/>
      <c r="F505" s="473"/>
      <c r="G505" s="232"/>
      <c r="H505" s="195"/>
      <c r="I505" s="455"/>
      <c r="J505" s="232"/>
      <c r="K505" s="416"/>
      <c r="L505" s="1044"/>
      <c r="M505" s="1044"/>
      <c r="N505" s="1044"/>
      <c r="O505" s="1044"/>
      <c r="P505" s="308"/>
      <c r="Q505" s="308"/>
      <c r="R505" s="231"/>
      <c r="S505" s="656"/>
      <c r="T505" s="657"/>
    </row>
    <row r="506" spans="1:20" ht="33.950000000000003" customHeight="1" x14ac:dyDescent="0.25">
      <c r="A506" s="46"/>
      <c r="B506" s="143"/>
      <c r="C506" s="1039"/>
      <c r="D506" s="1040"/>
      <c r="E506" s="208"/>
      <c r="F506" s="473"/>
      <c r="G506" s="232"/>
      <c r="H506" s="195"/>
      <c r="I506" s="455"/>
      <c r="J506" s="232"/>
      <c r="K506" s="416"/>
      <c r="L506" s="1044"/>
      <c r="M506" s="1044"/>
      <c r="N506" s="1044"/>
      <c r="O506" s="1044"/>
      <c r="P506" s="308"/>
      <c r="Q506" s="308"/>
      <c r="R506" s="231"/>
      <c r="S506" s="656"/>
      <c r="T506" s="657"/>
    </row>
    <row r="507" spans="1:20" ht="33.950000000000003" customHeight="1" x14ac:dyDescent="0.25">
      <c r="A507" s="46"/>
      <c r="B507" s="143"/>
      <c r="C507" s="1039"/>
      <c r="D507" s="1040"/>
      <c r="E507" s="208"/>
      <c r="F507" s="473"/>
      <c r="G507" s="232"/>
      <c r="H507" s="195"/>
      <c r="I507" s="455"/>
      <c r="J507" s="232"/>
      <c r="K507" s="416"/>
      <c r="L507" s="1044"/>
      <c r="M507" s="1044"/>
      <c r="N507" s="1044"/>
      <c r="O507" s="1044"/>
      <c r="P507" s="308"/>
      <c r="Q507" s="308"/>
      <c r="R507" s="231"/>
      <c r="S507" s="656"/>
      <c r="T507" s="657"/>
    </row>
    <row r="508" spans="1:20" ht="33.950000000000003" customHeight="1" x14ac:dyDescent="0.25">
      <c r="A508" s="46"/>
      <c r="B508" s="143"/>
      <c r="C508" s="1039"/>
      <c r="D508" s="1040"/>
      <c r="E508" s="208"/>
      <c r="F508" s="473"/>
      <c r="G508" s="232"/>
      <c r="H508" s="195"/>
      <c r="I508" s="455"/>
      <c r="J508" s="232"/>
      <c r="K508" s="416"/>
      <c r="L508" s="1044"/>
      <c r="M508" s="1044"/>
      <c r="N508" s="1044"/>
      <c r="O508" s="1044"/>
      <c r="P508" s="308"/>
      <c r="Q508" s="308"/>
      <c r="R508" s="231"/>
      <c r="S508" s="656"/>
      <c r="T508" s="657"/>
    </row>
    <row r="509" spans="1:20" ht="33.950000000000003" customHeight="1" x14ac:dyDescent="0.25">
      <c r="A509" s="46"/>
      <c r="B509" s="143"/>
      <c r="C509" s="1039"/>
      <c r="D509" s="1040"/>
      <c r="E509" s="208"/>
      <c r="F509" s="473"/>
      <c r="G509" s="232"/>
      <c r="H509" s="195"/>
      <c r="I509" s="455"/>
      <c r="J509" s="232"/>
      <c r="K509" s="416"/>
      <c r="L509" s="1044"/>
      <c r="M509" s="1044"/>
      <c r="N509" s="1044"/>
      <c r="O509" s="1044"/>
      <c r="P509" s="308"/>
      <c r="Q509" s="308"/>
      <c r="R509" s="231"/>
      <c r="S509" s="656"/>
      <c r="T509" s="657"/>
    </row>
    <row r="510" spans="1:20" ht="33.950000000000003" customHeight="1" x14ac:dyDescent="0.25">
      <c r="A510" s="46"/>
      <c r="B510" s="143"/>
      <c r="C510" s="1039"/>
      <c r="D510" s="1040"/>
      <c r="E510" s="208"/>
      <c r="F510" s="473"/>
      <c r="G510" s="232"/>
      <c r="H510" s="195"/>
      <c r="I510" s="455"/>
      <c r="J510" s="232"/>
      <c r="K510" s="416"/>
      <c r="L510" s="1044"/>
      <c r="M510" s="1044"/>
      <c r="N510" s="1044"/>
      <c r="O510" s="1044"/>
      <c r="P510" s="308"/>
      <c r="Q510" s="308"/>
      <c r="R510" s="231"/>
      <c r="S510" s="656"/>
      <c r="T510" s="657"/>
    </row>
    <row r="511" spans="1:20" ht="33.950000000000003" customHeight="1" x14ac:dyDescent="0.25">
      <c r="A511" s="46"/>
      <c r="B511" s="143"/>
      <c r="C511" s="1039"/>
      <c r="D511" s="1040"/>
      <c r="E511" s="208"/>
      <c r="F511" s="473"/>
      <c r="G511" s="232"/>
      <c r="H511" s="195"/>
      <c r="I511" s="455"/>
      <c r="J511" s="232"/>
      <c r="K511" s="416"/>
      <c r="L511" s="1044"/>
      <c r="M511" s="1044"/>
      <c r="N511" s="1044"/>
      <c r="O511" s="1044"/>
      <c r="P511" s="308"/>
      <c r="Q511" s="308"/>
      <c r="R511" s="231"/>
      <c r="S511" s="656"/>
      <c r="T511" s="657"/>
    </row>
    <row r="512" spans="1:20" ht="33.950000000000003" customHeight="1" x14ac:dyDescent="0.25">
      <c r="A512" s="46"/>
      <c r="B512" s="143"/>
      <c r="C512" s="1039"/>
      <c r="D512" s="1040"/>
      <c r="E512" s="208"/>
      <c r="F512" s="473"/>
      <c r="G512" s="232"/>
      <c r="H512" s="466"/>
      <c r="I512" s="455"/>
      <c r="J512" s="232"/>
      <c r="K512" s="416"/>
      <c r="L512" s="1044"/>
      <c r="M512" s="1044"/>
      <c r="N512" s="1044"/>
      <c r="O512" s="1044"/>
      <c r="P512" s="308"/>
      <c r="Q512" s="466"/>
      <c r="R512" s="231"/>
      <c r="S512" s="656"/>
      <c r="T512" s="657"/>
    </row>
    <row r="513" spans="1:23" ht="21.75" hidden="1" customHeight="1" x14ac:dyDescent="0.25">
      <c r="A513" s="46"/>
      <c r="B513" s="595"/>
      <c r="C513" s="596"/>
      <c r="D513" s="596"/>
      <c r="E513" s="599"/>
      <c r="F513" s="466"/>
      <c r="G513" s="599" t="s">
        <v>547</v>
      </c>
      <c r="H513" s="466">
        <f>COUNTIFS($F$13:$F$512,"Sustantivo",$H$13:$H$512,"1",$R$13:$R$512,"Terminación de contratos de servicios ocasionales por cierre de brecha PTH")</f>
        <v>0</v>
      </c>
      <c r="I513" s="599" t="s">
        <v>546</v>
      </c>
      <c r="J513" s="466">
        <f>COUNTIFS($F$13:$F$512,"Adjetivo",$H$13:$H$512,"1",$R$13:$R$512,"Terminación de contratos de servicios ocasionales por cierre de brecha PTH")</f>
        <v>0</v>
      </c>
      <c r="K513" s="1041" t="s">
        <v>540</v>
      </c>
      <c r="L513" s="1041"/>
      <c r="M513" s="1041"/>
      <c r="N513" s="1042">
        <f>COUNTIFS($F$13:$F$512,"Adjetivo",$H$13:$H$512,"1",$R$13:$R$512,"CSO - Diferencia en la brecha - Art. 58 LOSEP")</f>
        <v>0</v>
      </c>
      <c r="O513" s="1043"/>
      <c r="P513" s="597" t="s">
        <v>545</v>
      </c>
      <c r="Q513" s="466">
        <f>COUNTIFS($F$13:$F$512,"Adjetivo",$H$13:$H$512,"1",$R$13:$R$512,"Terminación de contratos de servicios ocasionales PEA")</f>
        <v>0</v>
      </c>
      <c r="R513" s="1041" t="s">
        <v>541</v>
      </c>
      <c r="S513" s="1041"/>
      <c r="T513" s="466">
        <f>COUNTIFS($F$13:$F$512,"Sustantivo",$H$13:$H$512,"1",$R$13:$R$512,"CSO - Diferencia en la brecha - Art. 58 LOSEP")</f>
        <v>0</v>
      </c>
      <c r="U513" s="1058" t="s">
        <v>544</v>
      </c>
      <c r="V513" s="1058"/>
      <c r="W513" s="466">
        <f>COUNTIFS($F$13:$F$512,"Gobernante",$R$13:$R$512,"CSO - Diferencia en la brecha - Art. 58 LOSEP")</f>
        <v>0</v>
      </c>
    </row>
    <row r="514" spans="1:23" ht="21.75" customHeight="1" x14ac:dyDescent="0.25">
      <c r="A514" s="46"/>
      <c r="B514" s="1054" t="s">
        <v>105</v>
      </c>
      <c r="C514" s="1055"/>
      <c r="D514" s="1055"/>
      <c r="E514" s="1055"/>
      <c r="F514" s="1055"/>
      <c r="G514" s="1055"/>
      <c r="H514" s="1055"/>
      <c r="I514" s="1055"/>
      <c r="J514" s="1055"/>
      <c r="K514" s="1055"/>
      <c r="L514" s="1055"/>
      <c r="M514" s="1055"/>
      <c r="N514" s="1055"/>
      <c r="O514" s="1055"/>
      <c r="P514" s="1056" t="s">
        <v>575</v>
      </c>
      <c r="Q514" s="1057"/>
      <c r="R514" s="598">
        <f>T513+N513</f>
        <v>0</v>
      </c>
      <c r="S514" s="41"/>
      <c r="T514" s="41"/>
    </row>
    <row r="515" spans="1:23" ht="21.75" customHeight="1" x14ac:dyDescent="0.25">
      <c r="A515" s="46"/>
      <c r="B515" s="228"/>
      <c r="C515" s="228"/>
      <c r="D515" s="228"/>
      <c r="E515" s="228"/>
      <c r="F515" s="228"/>
      <c r="G515" s="228"/>
      <c r="H515" s="228"/>
      <c r="I515" s="228"/>
      <c r="J515" s="197"/>
      <c r="K515" s="197"/>
      <c r="L515" s="197"/>
      <c r="M515" s="197"/>
      <c r="N515" s="197"/>
      <c r="O515" s="197"/>
      <c r="P515" s="1056" t="s">
        <v>332</v>
      </c>
      <c r="Q515" s="1057"/>
      <c r="R515" s="229">
        <f>SUMIFS($H$13:$H$512,$R$13:$R$512,"CSO Art.  58 LOSEP (Actuales)")</f>
        <v>0</v>
      </c>
      <c r="S515" s="41"/>
      <c r="T515" s="41"/>
    </row>
    <row r="516" spans="1:23" ht="21.75" customHeight="1" x14ac:dyDescent="0.25">
      <c r="A516" s="46"/>
      <c r="B516" s="228"/>
      <c r="C516" s="228"/>
      <c r="D516" s="228"/>
      <c r="E516" s="228"/>
      <c r="F516" s="228"/>
      <c r="G516" s="228"/>
      <c r="H516" s="228"/>
      <c r="I516" s="228"/>
      <c r="J516" s="197"/>
      <c r="K516" s="197"/>
      <c r="L516" s="197"/>
      <c r="M516" s="197"/>
      <c r="N516" s="197"/>
      <c r="O516" s="197"/>
      <c r="P516" s="1056" t="s">
        <v>458</v>
      </c>
      <c r="Q516" s="1057"/>
      <c r="R516" s="229">
        <f>H513+J513</f>
        <v>0</v>
      </c>
      <c r="S516" s="41"/>
      <c r="T516" s="41"/>
    </row>
    <row r="517" spans="1:23" ht="21.75" customHeight="1" x14ac:dyDescent="0.25">
      <c r="A517" s="46"/>
      <c r="B517" s="228"/>
      <c r="C517" s="228"/>
      <c r="D517" s="228"/>
      <c r="E517" s="228"/>
      <c r="F517" s="228"/>
      <c r="G517" s="228"/>
      <c r="H517" s="228"/>
      <c r="I517" s="228"/>
      <c r="J517" s="197"/>
      <c r="K517" s="197"/>
      <c r="L517" s="197"/>
      <c r="M517" s="197"/>
      <c r="N517" s="197"/>
      <c r="O517" s="197"/>
      <c r="P517" s="1056" t="s">
        <v>459</v>
      </c>
      <c r="Q517" s="1057"/>
      <c r="R517" s="229">
        <f>Q513</f>
        <v>0</v>
      </c>
      <c r="S517" s="41"/>
      <c r="T517" s="41"/>
    </row>
    <row r="518" spans="1:23" ht="21.75" customHeight="1" x14ac:dyDescent="0.25">
      <c r="A518" s="46"/>
      <c r="B518" s="124"/>
      <c r="C518" s="124"/>
      <c r="D518" s="124"/>
      <c r="E518" s="124"/>
      <c r="F518" s="124"/>
      <c r="G518" s="124"/>
      <c r="H518" s="124"/>
      <c r="I518" s="124"/>
      <c r="J518" s="197"/>
      <c r="K518" s="197"/>
      <c r="L518" s="197"/>
      <c r="M518" s="197"/>
      <c r="N518" s="197"/>
      <c r="O518" s="197"/>
      <c r="P518" s="1056" t="s">
        <v>105</v>
      </c>
      <c r="Q518" s="1057"/>
      <c r="R518" s="444">
        <f>SUM(R514:R517)</f>
        <v>0</v>
      </c>
      <c r="S518" s="41"/>
      <c r="T518" s="41"/>
    </row>
    <row r="519" spans="1:23" ht="13.5" customHeight="1" x14ac:dyDescent="0.25">
      <c r="J519" s="198"/>
      <c r="K519" s="198"/>
      <c r="L519" s="198"/>
      <c r="M519" s="198"/>
      <c r="N519" s="198"/>
      <c r="O519" s="198"/>
      <c r="P519" s="198"/>
      <c r="Q519" s="198"/>
      <c r="R519" s="198"/>
      <c r="S519" s="198"/>
      <c r="T519" s="41"/>
    </row>
    <row r="520" spans="1:23" ht="13.5" customHeight="1" x14ac:dyDescent="0.25">
      <c r="T520" s="41"/>
    </row>
    <row r="521" spans="1:23" ht="13.5" customHeight="1" x14ac:dyDescent="0.25">
      <c r="D521" s="1059"/>
      <c r="E521" s="1059"/>
      <c r="F521" s="1059"/>
      <c r="G521" s="1059"/>
      <c r="H521" s="1059"/>
      <c r="I521" s="1059"/>
      <c r="T521" s="41"/>
    </row>
    <row r="522" spans="1:23" ht="13.5" customHeight="1" x14ac:dyDescent="0.25">
      <c r="D522" s="1053" t="s">
        <v>246</v>
      </c>
      <c r="E522" s="1053"/>
      <c r="F522" s="1053"/>
      <c r="G522" s="1053"/>
      <c r="H522" s="1053"/>
      <c r="I522" s="1053"/>
      <c r="T522" s="41"/>
    </row>
    <row r="523" spans="1:23" ht="13.5" customHeight="1" x14ac:dyDescent="0.25">
      <c r="T523" s="41"/>
    </row>
  </sheetData>
  <sheetProtection algorithmName="SHA-512" hashValue="cOSc0BgTbaoM7PxEWyA9jFn6z+ZTY9jRl9i6M4Q/Xxcu9RcmuFc+J5o99THPSEOylSKgo9T63pqqgyYpz/xwYQ==" saltValue="5jHO2ShxZeSNRAqbhsHTCA==" spinCount="100000" sheet="1" deleteRows="0" autoFilter="0" pivotTables="0"/>
  <protectedRanges>
    <protectedRange sqref="B13:B513" name="Rango3_1"/>
    <protectedRange sqref="A7:B9 T7:AL7 K9:AK9 G9:H9 H7 E7:F7 J7 K7:L8 N8:AK8 O7:P7" name="Rango2_1"/>
  </protectedRanges>
  <mergeCells count="1542">
    <mergeCell ref="L476:M476"/>
    <mergeCell ref="N476:O476"/>
    <mergeCell ref="L471:M471"/>
    <mergeCell ref="N471:O471"/>
    <mergeCell ref="L472:M472"/>
    <mergeCell ref="N472:O472"/>
    <mergeCell ref="U513:V513"/>
    <mergeCell ref="L506:M506"/>
    <mergeCell ref="N506:O506"/>
    <mergeCell ref="P518:Q518"/>
    <mergeCell ref="D521:I521"/>
    <mergeCell ref="C505:D505"/>
    <mergeCell ref="C506:D506"/>
    <mergeCell ref="L480:M480"/>
    <mergeCell ref="N480:O480"/>
    <mergeCell ref="L481:M481"/>
    <mergeCell ref="N481:O481"/>
    <mergeCell ref="L498:M498"/>
    <mergeCell ref="N498:O498"/>
    <mergeCell ref="L499:M499"/>
    <mergeCell ref="N499:O499"/>
    <mergeCell ref="L500:M500"/>
    <mergeCell ref="N500:O500"/>
    <mergeCell ref="L490:M490"/>
    <mergeCell ref="N490:O490"/>
    <mergeCell ref="L491:M491"/>
    <mergeCell ref="N491:O491"/>
    <mergeCell ref="L496:M496"/>
    <mergeCell ref="N496:O496"/>
    <mergeCell ref="L497:M497"/>
    <mergeCell ref="N497:O497"/>
    <mergeCell ref="N503:O503"/>
    <mergeCell ref="D522:I522"/>
    <mergeCell ref="L507:M507"/>
    <mergeCell ref="N507:O507"/>
    <mergeCell ref="L508:M508"/>
    <mergeCell ref="N508:O508"/>
    <mergeCell ref="L509:M509"/>
    <mergeCell ref="N509:O509"/>
    <mergeCell ref="L510:M510"/>
    <mergeCell ref="N510:O510"/>
    <mergeCell ref="L511:M511"/>
    <mergeCell ref="N511:O511"/>
    <mergeCell ref="L512:M512"/>
    <mergeCell ref="N512:O512"/>
    <mergeCell ref="B514:O514"/>
    <mergeCell ref="P514:Q514"/>
    <mergeCell ref="P515:Q515"/>
    <mergeCell ref="P516:Q516"/>
    <mergeCell ref="P517:Q517"/>
    <mergeCell ref="C509:D509"/>
    <mergeCell ref="C507:D507"/>
    <mergeCell ref="C508:D508"/>
    <mergeCell ref="C510:D510"/>
    <mergeCell ref="C511:D511"/>
    <mergeCell ref="C512:D512"/>
    <mergeCell ref="K513:M513"/>
    <mergeCell ref="L504:M504"/>
    <mergeCell ref="N504:O504"/>
    <mergeCell ref="L505:M505"/>
    <mergeCell ref="N505:O505"/>
    <mergeCell ref="L489:M489"/>
    <mergeCell ref="N489:O489"/>
    <mergeCell ref="L492:M492"/>
    <mergeCell ref="N492:O492"/>
    <mergeCell ref="L493:M493"/>
    <mergeCell ref="N493:O493"/>
    <mergeCell ref="L494:M494"/>
    <mergeCell ref="N494:O494"/>
    <mergeCell ref="L495:M495"/>
    <mergeCell ref="N495:O495"/>
    <mergeCell ref="L501:M501"/>
    <mergeCell ref="N501:O501"/>
    <mergeCell ref="L502:M502"/>
    <mergeCell ref="N502:O502"/>
    <mergeCell ref="L449:M449"/>
    <mergeCell ref="N449:O449"/>
    <mergeCell ref="L450:M450"/>
    <mergeCell ref="N450:O450"/>
    <mergeCell ref="L451:M451"/>
    <mergeCell ref="N451:O451"/>
    <mergeCell ref="L462:M462"/>
    <mergeCell ref="N462:O462"/>
    <mergeCell ref="L452:M452"/>
    <mergeCell ref="N452:O452"/>
    <mergeCell ref="L453:M453"/>
    <mergeCell ref="N453:O453"/>
    <mergeCell ref="N477:O477"/>
    <mergeCell ref="L478:M478"/>
    <mergeCell ref="N478:O478"/>
    <mergeCell ref="L479:M479"/>
    <mergeCell ref="N479:O479"/>
    <mergeCell ref="L467:M467"/>
    <mergeCell ref="N467:O467"/>
    <mergeCell ref="L468:M468"/>
    <mergeCell ref="N468:O468"/>
    <mergeCell ref="L469:M469"/>
    <mergeCell ref="N469:O469"/>
    <mergeCell ref="L477:M477"/>
    <mergeCell ref="L470:M470"/>
    <mergeCell ref="N470:O470"/>
    <mergeCell ref="L473:M473"/>
    <mergeCell ref="N473:O473"/>
    <mergeCell ref="L474:M474"/>
    <mergeCell ref="N474:O474"/>
    <mergeCell ref="L475:M475"/>
    <mergeCell ref="N475:O475"/>
    <mergeCell ref="N431:O431"/>
    <mergeCell ref="L432:M432"/>
    <mergeCell ref="N432:O432"/>
    <mergeCell ref="L465:M465"/>
    <mergeCell ref="N465:O465"/>
    <mergeCell ref="L466:M466"/>
    <mergeCell ref="N466:O466"/>
    <mergeCell ref="L455:M455"/>
    <mergeCell ref="N455:O455"/>
    <mergeCell ref="L456:M456"/>
    <mergeCell ref="N456:O456"/>
    <mergeCell ref="L457:M457"/>
    <mergeCell ref="N457:O457"/>
    <mergeCell ref="L458:M458"/>
    <mergeCell ref="N458:O458"/>
    <mergeCell ref="L459:M459"/>
    <mergeCell ref="N459:O459"/>
    <mergeCell ref="L460:M460"/>
    <mergeCell ref="N460:O460"/>
    <mergeCell ref="L461:M461"/>
    <mergeCell ref="N461:O461"/>
    <mergeCell ref="L439:M439"/>
    <mergeCell ref="L444:M444"/>
    <mergeCell ref="N444:O444"/>
    <mergeCell ref="L445:M445"/>
    <mergeCell ref="N445:O445"/>
    <mergeCell ref="L446:M446"/>
    <mergeCell ref="N446:O446"/>
    <mergeCell ref="L447:M447"/>
    <mergeCell ref="N447:O447"/>
    <mergeCell ref="L448:M448"/>
    <mergeCell ref="N448:O448"/>
    <mergeCell ref="N416:O416"/>
    <mergeCell ref="L420:M420"/>
    <mergeCell ref="N420:O420"/>
    <mergeCell ref="L454:M454"/>
    <mergeCell ref="N454:O454"/>
    <mergeCell ref="L421:M421"/>
    <mergeCell ref="N421:O421"/>
    <mergeCell ref="L422:M422"/>
    <mergeCell ref="N422:O422"/>
    <mergeCell ref="L423:M423"/>
    <mergeCell ref="N423:O423"/>
    <mergeCell ref="L424:M424"/>
    <mergeCell ref="N424:O424"/>
    <mergeCell ref="L425:M425"/>
    <mergeCell ref="N425:O425"/>
    <mergeCell ref="L434:M434"/>
    <mergeCell ref="N434:O434"/>
    <mergeCell ref="L435:M435"/>
    <mergeCell ref="N435:O435"/>
    <mergeCell ref="L436:M436"/>
    <mergeCell ref="N436:O436"/>
    <mergeCell ref="L426:M426"/>
    <mergeCell ref="N426:O426"/>
    <mergeCell ref="L427:M427"/>
    <mergeCell ref="N427:O427"/>
    <mergeCell ref="L428:M428"/>
    <mergeCell ref="N428:O428"/>
    <mergeCell ref="L429:M429"/>
    <mergeCell ref="N429:O429"/>
    <mergeCell ref="L430:M430"/>
    <mergeCell ref="N430:O430"/>
    <mergeCell ref="L431:M431"/>
    <mergeCell ref="L345:M345"/>
    <mergeCell ref="N345:O345"/>
    <mergeCell ref="L346:M346"/>
    <mergeCell ref="N346:O346"/>
    <mergeCell ref="L347:M347"/>
    <mergeCell ref="N347:O347"/>
    <mergeCell ref="L348:M348"/>
    <mergeCell ref="N348:O348"/>
    <mergeCell ref="L349:M349"/>
    <mergeCell ref="N349:O349"/>
    <mergeCell ref="L350:M350"/>
    <mergeCell ref="N350:O350"/>
    <mergeCell ref="L351:M351"/>
    <mergeCell ref="N351:O351"/>
    <mergeCell ref="L375:M375"/>
    <mergeCell ref="N375:O375"/>
    <mergeCell ref="L376:M376"/>
    <mergeCell ref="N376:O376"/>
    <mergeCell ref="N374:O374"/>
    <mergeCell ref="N363:O363"/>
    <mergeCell ref="L364:M364"/>
    <mergeCell ref="N364:O364"/>
    <mergeCell ref="L365:M365"/>
    <mergeCell ref="N365:O365"/>
    <mergeCell ref="L366:M366"/>
    <mergeCell ref="N366:O366"/>
    <mergeCell ref="L367:M367"/>
    <mergeCell ref="N367:O367"/>
    <mergeCell ref="L368:M368"/>
    <mergeCell ref="N368:O368"/>
    <mergeCell ref="L272:M272"/>
    <mergeCell ref="N272:O272"/>
    <mergeCell ref="L273:M273"/>
    <mergeCell ref="N273:O273"/>
    <mergeCell ref="L274:M274"/>
    <mergeCell ref="N274:O274"/>
    <mergeCell ref="L275:M275"/>
    <mergeCell ref="N275:O275"/>
    <mergeCell ref="L276:M276"/>
    <mergeCell ref="N276:O276"/>
    <mergeCell ref="L277:M277"/>
    <mergeCell ref="N277:O277"/>
    <mergeCell ref="L278:M278"/>
    <mergeCell ref="N278:O278"/>
    <mergeCell ref="L343:M343"/>
    <mergeCell ref="N343:O343"/>
    <mergeCell ref="L344:M344"/>
    <mergeCell ref="N344:O344"/>
    <mergeCell ref="L263:M263"/>
    <mergeCell ref="N263:O263"/>
    <mergeCell ref="L264:M264"/>
    <mergeCell ref="N264:O264"/>
    <mergeCell ref="L265:M265"/>
    <mergeCell ref="N265:O265"/>
    <mergeCell ref="L266:M266"/>
    <mergeCell ref="N266:O266"/>
    <mergeCell ref="L267:M267"/>
    <mergeCell ref="N267:O267"/>
    <mergeCell ref="L268:M268"/>
    <mergeCell ref="N268:O268"/>
    <mergeCell ref="L269:M269"/>
    <mergeCell ref="N269:O269"/>
    <mergeCell ref="L270:M270"/>
    <mergeCell ref="N270:O270"/>
    <mergeCell ref="L271:M271"/>
    <mergeCell ref="N271:O271"/>
    <mergeCell ref="L211:M211"/>
    <mergeCell ref="N211:O211"/>
    <mergeCell ref="L212:M212"/>
    <mergeCell ref="N212:O212"/>
    <mergeCell ref="L213:M213"/>
    <mergeCell ref="N213:O213"/>
    <mergeCell ref="L214:M214"/>
    <mergeCell ref="N214:O214"/>
    <mergeCell ref="L215:M215"/>
    <mergeCell ref="N215:O215"/>
    <mergeCell ref="L216:M216"/>
    <mergeCell ref="N216:O216"/>
    <mergeCell ref="L217:M217"/>
    <mergeCell ref="N217:O217"/>
    <mergeCell ref="L218:M218"/>
    <mergeCell ref="N218:O218"/>
    <mergeCell ref="N261:O261"/>
    <mergeCell ref="L200:M200"/>
    <mergeCell ref="N200:O200"/>
    <mergeCell ref="L201:M201"/>
    <mergeCell ref="N201:O201"/>
    <mergeCell ref="L202:M202"/>
    <mergeCell ref="N202:O202"/>
    <mergeCell ref="L203:M203"/>
    <mergeCell ref="N203:O203"/>
    <mergeCell ref="L204:M204"/>
    <mergeCell ref="N204:O204"/>
    <mergeCell ref="L205:M205"/>
    <mergeCell ref="N205:O205"/>
    <mergeCell ref="L206:M206"/>
    <mergeCell ref="N206:O206"/>
    <mergeCell ref="L207:M207"/>
    <mergeCell ref="N207:O207"/>
    <mergeCell ref="N210:O210"/>
    <mergeCell ref="L191:M191"/>
    <mergeCell ref="N191:O191"/>
    <mergeCell ref="L192:M192"/>
    <mergeCell ref="N192:O192"/>
    <mergeCell ref="L193:M193"/>
    <mergeCell ref="N193:O193"/>
    <mergeCell ref="L194:M194"/>
    <mergeCell ref="N194:O194"/>
    <mergeCell ref="L195:M195"/>
    <mergeCell ref="N195:O195"/>
    <mergeCell ref="L196:M196"/>
    <mergeCell ref="N196:O196"/>
    <mergeCell ref="L197:M197"/>
    <mergeCell ref="N197:O197"/>
    <mergeCell ref="L198:M198"/>
    <mergeCell ref="N198:O198"/>
    <mergeCell ref="L199:M199"/>
    <mergeCell ref="N199:O199"/>
    <mergeCell ref="L180:M180"/>
    <mergeCell ref="N180:O180"/>
    <mergeCell ref="L181:M181"/>
    <mergeCell ref="N181:O181"/>
    <mergeCell ref="L182:M182"/>
    <mergeCell ref="N182:O182"/>
    <mergeCell ref="L183:M183"/>
    <mergeCell ref="N183:O183"/>
    <mergeCell ref="L184:M184"/>
    <mergeCell ref="N184:O184"/>
    <mergeCell ref="L185:M185"/>
    <mergeCell ref="N185:O185"/>
    <mergeCell ref="L186:M186"/>
    <mergeCell ref="N186:O186"/>
    <mergeCell ref="L187:M187"/>
    <mergeCell ref="N187:O187"/>
    <mergeCell ref="L190:M190"/>
    <mergeCell ref="N190:O190"/>
    <mergeCell ref="L148:M148"/>
    <mergeCell ref="N148:O148"/>
    <mergeCell ref="L153:M153"/>
    <mergeCell ref="N153:O153"/>
    <mergeCell ref="L154:M154"/>
    <mergeCell ref="N154:O154"/>
    <mergeCell ref="L155:M155"/>
    <mergeCell ref="N155:O155"/>
    <mergeCell ref="L156:M156"/>
    <mergeCell ref="N156:O156"/>
    <mergeCell ref="L157:M157"/>
    <mergeCell ref="N157:O157"/>
    <mergeCell ref="L158:M158"/>
    <mergeCell ref="N158:O158"/>
    <mergeCell ref="L159:M159"/>
    <mergeCell ref="N159:O159"/>
    <mergeCell ref="L160:M160"/>
    <mergeCell ref="N160:O160"/>
    <mergeCell ref="L143:M143"/>
    <mergeCell ref="N143:O143"/>
    <mergeCell ref="L136:M136"/>
    <mergeCell ref="N136:O136"/>
    <mergeCell ref="L137:M137"/>
    <mergeCell ref="N137:O137"/>
    <mergeCell ref="L138:M138"/>
    <mergeCell ref="N138:O138"/>
    <mergeCell ref="L139:M139"/>
    <mergeCell ref="N139:O139"/>
    <mergeCell ref="L144:M144"/>
    <mergeCell ref="N144:O144"/>
    <mergeCell ref="L145:M145"/>
    <mergeCell ref="N145:O145"/>
    <mergeCell ref="L146:M146"/>
    <mergeCell ref="N146:O146"/>
    <mergeCell ref="L147:M147"/>
    <mergeCell ref="N147:O147"/>
    <mergeCell ref="L142:M142"/>
    <mergeCell ref="N142:O142"/>
    <mergeCell ref="L123:M123"/>
    <mergeCell ref="N123:O123"/>
    <mergeCell ref="L124:M124"/>
    <mergeCell ref="N124:O124"/>
    <mergeCell ref="L125:M125"/>
    <mergeCell ref="N125:O125"/>
    <mergeCell ref="L126:M126"/>
    <mergeCell ref="N126:O126"/>
    <mergeCell ref="L127:M127"/>
    <mergeCell ref="N127:O127"/>
    <mergeCell ref="L128:M128"/>
    <mergeCell ref="N128:O128"/>
    <mergeCell ref="L129:M129"/>
    <mergeCell ref="N129:O129"/>
    <mergeCell ref="L130:M130"/>
    <mergeCell ref="N130:O130"/>
    <mergeCell ref="L100:M100"/>
    <mergeCell ref="N100:O100"/>
    <mergeCell ref="L101:M101"/>
    <mergeCell ref="N101:O101"/>
    <mergeCell ref="L110:M110"/>
    <mergeCell ref="N110:O110"/>
    <mergeCell ref="L111:M111"/>
    <mergeCell ref="N111:O111"/>
    <mergeCell ref="L112:M112"/>
    <mergeCell ref="N112:O112"/>
    <mergeCell ref="L113:M113"/>
    <mergeCell ref="N113:O113"/>
    <mergeCell ref="L118:M118"/>
    <mergeCell ref="N118:O118"/>
    <mergeCell ref="L119:M119"/>
    <mergeCell ref="N119:O119"/>
    <mergeCell ref="L131:M131"/>
    <mergeCell ref="N131:O131"/>
    <mergeCell ref="L132:M132"/>
    <mergeCell ref="N132:O132"/>
    <mergeCell ref="L133:M133"/>
    <mergeCell ref="N133:O133"/>
    <mergeCell ref="L134:M134"/>
    <mergeCell ref="N134:O134"/>
    <mergeCell ref="L135:M135"/>
    <mergeCell ref="N135:O135"/>
    <mergeCell ref="L140:M140"/>
    <mergeCell ref="N140:O140"/>
    <mergeCell ref="L141:M141"/>
    <mergeCell ref="N141:O141"/>
    <mergeCell ref="L105:M105"/>
    <mergeCell ref="N105:O105"/>
    <mergeCell ref="L114:M114"/>
    <mergeCell ref="N114:O114"/>
    <mergeCell ref="L115:M115"/>
    <mergeCell ref="N115:O115"/>
    <mergeCell ref="L116:M116"/>
    <mergeCell ref="N116:O116"/>
    <mergeCell ref="L117:M117"/>
    <mergeCell ref="N117:O117"/>
    <mergeCell ref="L106:M106"/>
    <mergeCell ref="N106:O106"/>
    <mergeCell ref="L107:M107"/>
    <mergeCell ref="N107:O107"/>
    <mergeCell ref="L108:M108"/>
    <mergeCell ref="N108:O108"/>
    <mergeCell ref="L109:M109"/>
    <mergeCell ref="N109:O109"/>
    <mergeCell ref="N59:O59"/>
    <mergeCell ref="L60:M60"/>
    <mergeCell ref="N60:O60"/>
    <mergeCell ref="L61:M61"/>
    <mergeCell ref="N61:O61"/>
    <mergeCell ref="L62:M62"/>
    <mergeCell ref="N62:O62"/>
    <mergeCell ref="L63:M63"/>
    <mergeCell ref="N63:O63"/>
    <mergeCell ref="L64:M64"/>
    <mergeCell ref="N64:O64"/>
    <mergeCell ref="L65:M65"/>
    <mergeCell ref="N65:O65"/>
    <mergeCell ref="N70:O70"/>
    <mergeCell ref="L71:M71"/>
    <mergeCell ref="N71:O71"/>
    <mergeCell ref="L72:M72"/>
    <mergeCell ref="N72:O72"/>
    <mergeCell ref="L40:M40"/>
    <mergeCell ref="N40:O40"/>
    <mergeCell ref="L41:M41"/>
    <mergeCell ref="N41:O41"/>
    <mergeCell ref="L42:M42"/>
    <mergeCell ref="N42:O42"/>
    <mergeCell ref="L43:M43"/>
    <mergeCell ref="N43:O43"/>
    <mergeCell ref="L44:M44"/>
    <mergeCell ref="N44:O44"/>
    <mergeCell ref="L45:M45"/>
    <mergeCell ref="N45:O45"/>
    <mergeCell ref="L46:M46"/>
    <mergeCell ref="N46:O46"/>
    <mergeCell ref="L47:M47"/>
    <mergeCell ref="N47:O47"/>
    <mergeCell ref="L48:M48"/>
    <mergeCell ref="N48:O48"/>
    <mergeCell ref="N27:O27"/>
    <mergeCell ref="L28:M28"/>
    <mergeCell ref="N28:O28"/>
    <mergeCell ref="L29:M29"/>
    <mergeCell ref="N29:O29"/>
    <mergeCell ref="L30:M30"/>
    <mergeCell ref="N30:O30"/>
    <mergeCell ref="L31:M31"/>
    <mergeCell ref="N31:O31"/>
    <mergeCell ref="L32:M32"/>
    <mergeCell ref="N32:O32"/>
    <mergeCell ref="L33:M33"/>
    <mergeCell ref="N33:O33"/>
    <mergeCell ref="L34:M34"/>
    <mergeCell ref="N34:O34"/>
    <mergeCell ref="L35:M35"/>
    <mergeCell ref="N35:O35"/>
    <mergeCell ref="L15:M15"/>
    <mergeCell ref="N15:O15"/>
    <mergeCell ref="L16:M16"/>
    <mergeCell ref="N16:O16"/>
    <mergeCell ref="L17:M17"/>
    <mergeCell ref="N17:O17"/>
    <mergeCell ref="L18:M18"/>
    <mergeCell ref="N18:O18"/>
    <mergeCell ref="L19:M19"/>
    <mergeCell ref="N19:O19"/>
    <mergeCell ref="L20:M20"/>
    <mergeCell ref="N20:O20"/>
    <mergeCell ref="L21:M21"/>
    <mergeCell ref="N21:O21"/>
    <mergeCell ref="L22:M22"/>
    <mergeCell ref="N22:O22"/>
    <mergeCell ref="L23:M23"/>
    <mergeCell ref="N23:O23"/>
    <mergeCell ref="B2:G5"/>
    <mergeCell ref="B6:O6"/>
    <mergeCell ref="B7:G7"/>
    <mergeCell ref="H7:O7"/>
    <mergeCell ref="Q7:T7"/>
    <mergeCell ref="B8:G8"/>
    <mergeCell ref="H8:O8"/>
    <mergeCell ref="Q8:T8"/>
    <mergeCell ref="E10:T10"/>
    <mergeCell ref="K11:K12"/>
    <mergeCell ref="L11:O11"/>
    <mergeCell ref="R11:R12"/>
    <mergeCell ref="L12:M12"/>
    <mergeCell ref="N12:O12"/>
    <mergeCell ref="C11:D12"/>
    <mergeCell ref="E11:E12"/>
    <mergeCell ref="F11:F12"/>
    <mergeCell ref="G11:G12"/>
    <mergeCell ref="H11:H12"/>
    <mergeCell ref="I11:I12"/>
    <mergeCell ref="J11:J12"/>
    <mergeCell ref="B10:D10"/>
    <mergeCell ref="Q11:Q12"/>
    <mergeCell ref="B11:B12"/>
    <mergeCell ref="T11:T12"/>
    <mergeCell ref="S11:S12"/>
    <mergeCell ref="H2:R3"/>
    <mergeCell ref="H4:R4"/>
    <mergeCell ref="H5:R5"/>
    <mergeCell ref="C403:D403"/>
    <mergeCell ref="C404:D404"/>
    <mergeCell ref="C405:D405"/>
    <mergeCell ref="C406:D406"/>
    <mergeCell ref="C407:D407"/>
    <mergeCell ref="C408:D408"/>
    <mergeCell ref="C415:D415"/>
    <mergeCell ref="L486:M486"/>
    <mergeCell ref="N486:O486"/>
    <mergeCell ref="L487:M487"/>
    <mergeCell ref="N487:O487"/>
    <mergeCell ref="L488:M488"/>
    <mergeCell ref="N488:O488"/>
    <mergeCell ref="L482:M482"/>
    <mergeCell ref="N482:O482"/>
    <mergeCell ref="L440:M440"/>
    <mergeCell ref="N440:O440"/>
    <mergeCell ref="L441:M441"/>
    <mergeCell ref="N441:O441"/>
    <mergeCell ref="L442:M442"/>
    <mergeCell ref="N442:O442"/>
    <mergeCell ref="L443:M443"/>
    <mergeCell ref="N443:O443"/>
    <mergeCell ref="L419:M419"/>
    <mergeCell ref="N419:O419"/>
    <mergeCell ref="L409:M409"/>
    <mergeCell ref="N409:O409"/>
    <mergeCell ref="L407:M407"/>
    <mergeCell ref="N407:O407"/>
    <mergeCell ref="L403:M403"/>
    <mergeCell ref="N403:O403"/>
    <mergeCell ref="L404:M404"/>
    <mergeCell ref="C382:D382"/>
    <mergeCell ref="C383:D383"/>
    <mergeCell ref="C384:D384"/>
    <mergeCell ref="C385:D385"/>
    <mergeCell ref="C386:D386"/>
    <mergeCell ref="C387:D387"/>
    <mergeCell ref="C388:D388"/>
    <mergeCell ref="C389:D389"/>
    <mergeCell ref="C390:D390"/>
    <mergeCell ref="C391:D391"/>
    <mergeCell ref="C396:D396"/>
    <mergeCell ref="C397:D397"/>
    <mergeCell ref="C398:D398"/>
    <mergeCell ref="C399:D399"/>
    <mergeCell ref="C400:D400"/>
    <mergeCell ref="L382:M382"/>
    <mergeCell ref="N382:O382"/>
    <mergeCell ref="C392:D392"/>
    <mergeCell ref="C393:D393"/>
    <mergeCell ref="C394:D394"/>
    <mergeCell ref="C395:D395"/>
    <mergeCell ref="L393:M393"/>
    <mergeCell ref="N393:O393"/>
    <mergeCell ref="L394:M394"/>
    <mergeCell ref="N394:O394"/>
    <mergeCell ref="L395:M395"/>
    <mergeCell ref="N395:O395"/>
    <mergeCell ref="L396:M396"/>
    <mergeCell ref="N396:O396"/>
    <mergeCell ref="L390:M390"/>
    <mergeCell ref="N390:O390"/>
    <mergeCell ref="L391:M391"/>
    <mergeCell ref="N439:O439"/>
    <mergeCell ref="L383:M383"/>
    <mergeCell ref="N383:O383"/>
    <mergeCell ref="L384:M384"/>
    <mergeCell ref="N384:O384"/>
    <mergeCell ref="L385:M385"/>
    <mergeCell ref="N385:O385"/>
    <mergeCell ref="L386:M386"/>
    <mergeCell ref="N386:O386"/>
    <mergeCell ref="L387:M387"/>
    <mergeCell ref="N387:O387"/>
    <mergeCell ref="L388:M388"/>
    <mergeCell ref="N388:O388"/>
    <mergeCell ref="L389:M389"/>
    <mergeCell ref="N389:O389"/>
    <mergeCell ref="L408:M408"/>
    <mergeCell ref="N408:O408"/>
    <mergeCell ref="L417:M417"/>
    <mergeCell ref="N417:O417"/>
    <mergeCell ref="L418:M418"/>
    <mergeCell ref="N418:O418"/>
    <mergeCell ref="L410:M410"/>
    <mergeCell ref="N410:O410"/>
    <mergeCell ref="N391:O391"/>
    <mergeCell ref="L392:M392"/>
    <mergeCell ref="N392:O392"/>
    <mergeCell ref="L400:M400"/>
    <mergeCell ref="N400:O400"/>
    <mergeCell ref="L401:M401"/>
    <mergeCell ref="N401:O401"/>
    <mergeCell ref="L397:M397"/>
    <mergeCell ref="L402:M402"/>
    <mergeCell ref="N379:O379"/>
    <mergeCell ref="L380:M380"/>
    <mergeCell ref="N380:O380"/>
    <mergeCell ref="L381:M381"/>
    <mergeCell ref="N381:O381"/>
    <mergeCell ref="L433:M433"/>
    <mergeCell ref="N433:O433"/>
    <mergeCell ref="L437:M437"/>
    <mergeCell ref="N437:O437"/>
    <mergeCell ref="L438:M438"/>
    <mergeCell ref="N438:O438"/>
    <mergeCell ref="N397:O397"/>
    <mergeCell ref="L398:M398"/>
    <mergeCell ref="N398:O398"/>
    <mergeCell ref="L399:M399"/>
    <mergeCell ref="N399:O399"/>
    <mergeCell ref="N404:O404"/>
    <mergeCell ref="L405:M405"/>
    <mergeCell ref="N405:O405"/>
    <mergeCell ref="L406:M406"/>
    <mergeCell ref="N406:O406"/>
    <mergeCell ref="L411:M411"/>
    <mergeCell ref="N411:O411"/>
    <mergeCell ref="L412:M412"/>
    <mergeCell ref="N412:O412"/>
    <mergeCell ref="L413:M413"/>
    <mergeCell ref="N413:O413"/>
    <mergeCell ref="L414:M414"/>
    <mergeCell ref="N414:O414"/>
    <mergeCell ref="L415:M415"/>
    <mergeCell ref="N415:O415"/>
    <mergeCell ref="L416:M416"/>
    <mergeCell ref="L377:M377"/>
    <mergeCell ref="N377:O377"/>
    <mergeCell ref="C401:D401"/>
    <mergeCell ref="C402:D402"/>
    <mergeCell ref="C369:D369"/>
    <mergeCell ref="C370:D370"/>
    <mergeCell ref="C371:D371"/>
    <mergeCell ref="C372:D372"/>
    <mergeCell ref="C373:D373"/>
    <mergeCell ref="C374:D374"/>
    <mergeCell ref="L369:M369"/>
    <mergeCell ref="N369:O369"/>
    <mergeCell ref="L370:M370"/>
    <mergeCell ref="N370:O370"/>
    <mergeCell ref="L371:M371"/>
    <mergeCell ref="N371:O371"/>
    <mergeCell ref="L372:M372"/>
    <mergeCell ref="N372:O372"/>
    <mergeCell ref="L373:M373"/>
    <mergeCell ref="N373:O373"/>
    <mergeCell ref="L374:M374"/>
    <mergeCell ref="C375:D375"/>
    <mergeCell ref="C376:D376"/>
    <mergeCell ref="C377:D377"/>
    <mergeCell ref="C378:D378"/>
    <mergeCell ref="C379:D379"/>
    <mergeCell ref="C380:D380"/>
    <mergeCell ref="C381:D381"/>
    <mergeCell ref="N402:O402"/>
    <mergeCell ref="L378:M378"/>
    <mergeCell ref="N378:O378"/>
    <mergeCell ref="L379:M379"/>
    <mergeCell ref="C357:D357"/>
    <mergeCell ref="C358:D358"/>
    <mergeCell ref="C359:D359"/>
    <mergeCell ref="C360:D360"/>
    <mergeCell ref="C361:D361"/>
    <mergeCell ref="C362:D362"/>
    <mergeCell ref="L357:M357"/>
    <mergeCell ref="N357:O357"/>
    <mergeCell ref="L358:M358"/>
    <mergeCell ref="N358:O358"/>
    <mergeCell ref="L359:M359"/>
    <mergeCell ref="N359:O359"/>
    <mergeCell ref="L360:M360"/>
    <mergeCell ref="N360:O360"/>
    <mergeCell ref="L361:M361"/>
    <mergeCell ref="N361:O361"/>
    <mergeCell ref="L362:M362"/>
    <mergeCell ref="N362:O362"/>
    <mergeCell ref="C363:D363"/>
    <mergeCell ref="C364:D364"/>
    <mergeCell ref="C365:D365"/>
    <mergeCell ref="C366:D366"/>
    <mergeCell ref="C367:D367"/>
    <mergeCell ref="C368:D368"/>
    <mergeCell ref="L363:M363"/>
    <mergeCell ref="C143:D143"/>
    <mergeCell ref="C65:D65"/>
    <mergeCell ref="C351:D351"/>
    <mergeCell ref="C352:D352"/>
    <mergeCell ref="C353:D353"/>
    <mergeCell ref="C354:D354"/>
    <mergeCell ref="C355:D355"/>
    <mergeCell ref="C356:D356"/>
    <mergeCell ref="L352:M352"/>
    <mergeCell ref="N352:O352"/>
    <mergeCell ref="L353:M353"/>
    <mergeCell ref="N353:O353"/>
    <mergeCell ref="L354:M354"/>
    <mergeCell ref="N354:O354"/>
    <mergeCell ref="L355:M355"/>
    <mergeCell ref="N355:O355"/>
    <mergeCell ref="L356:M356"/>
    <mergeCell ref="N356:O356"/>
    <mergeCell ref="C150:D150"/>
    <mergeCell ref="C168:D168"/>
    <mergeCell ref="C151:D151"/>
    <mergeCell ref="C152:D152"/>
    <mergeCell ref="C153:D153"/>
    <mergeCell ref="C154:D154"/>
    <mergeCell ref="C155:D155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18:D118"/>
    <mergeCell ref="C136:D136"/>
    <mergeCell ref="C137:D137"/>
    <mergeCell ref="C138:D138"/>
    <mergeCell ref="C139:D139"/>
    <mergeCell ref="C140:D140"/>
    <mergeCell ref="C141:D141"/>
    <mergeCell ref="C142:D142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344:D344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94:D194"/>
    <mergeCell ref="C264:D264"/>
    <mergeCell ref="C192:D192"/>
    <mergeCell ref="C271:D271"/>
    <mergeCell ref="C277:D277"/>
    <mergeCell ref="C283:D283"/>
    <mergeCell ref="C289:D289"/>
    <mergeCell ref="C275:D275"/>
    <mergeCell ref="C276:D276"/>
    <mergeCell ref="C193:D193"/>
    <mergeCell ref="C183:D183"/>
    <mergeCell ref="C190:D190"/>
    <mergeCell ref="C191:D191"/>
    <mergeCell ref="C272:D272"/>
    <mergeCell ref="C273:D273"/>
    <mergeCell ref="C274:D274"/>
    <mergeCell ref="C281:D281"/>
    <mergeCell ref="C165:D165"/>
    <mergeCell ref="C166:D166"/>
    <mergeCell ref="C167:D167"/>
    <mergeCell ref="C144:D144"/>
    <mergeCell ref="C184:D184"/>
    <mergeCell ref="C185:D185"/>
    <mergeCell ref="C186:D186"/>
    <mergeCell ref="C187:D187"/>
    <mergeCell ref="C188:D188"/>
    <mergeCell ref="C189:D189"/>
    <mergeCell ref="C145:D145"/>
    <mergeCell ref="C146:D146"/>
    <mergeCell ref="C147:D147"/>
    <mergeCell ref="C148:D148"/>
    <mergeCell ref="C149:D149"/>
    <mergeCell ref="C163:D163"/>
    <mergeCell ref="C164:D164"/>
    <mergeCell ref="C156:D156"/>
    <mergeCell ref="C157:D157"/>
    <mergeCell ref="C158:D158"/>
    <mergeCell ref="C159:D159"/>
    <mergeCell ref="C160:D160"/>
    <mergeCell ref="C161:D161"/>
    <mergeCell ref="C162:D162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29:D29"/>
    <mergeCell ref="C41:D41"/>
    <mergeCell ref="C42:D42"/>
    <mergeCell ref="C43:D43"/>
    <mergeCell ref="C44:D44"/>
    <mergeCell ref="C45:D45"/>
    <mergeCell ref="C100:D100"/>
    <mergeCell ref="C101:D101"/>
    <mergeCell ref="C102:D102"/>
    <mergeCell ref="C103:D103"/>
    <mergeCell ref="C104:D104"/>
    <mergeCell ref="C105:D105"/>
    <mergeCell ref="C106:D106"/>
    <mergeCell ref="C35:D35"/>
    <mergeCell ref="C34:D34"/>
    <mergeCell ref="C33:D33"/>
    <mergeCell ref="C32:D32"/>
    <mergeCell ref="C88:D88"/>
    <mergeCell ref="C80:D80"/>
    <mergeCell ref="C72:D72"/>
    <mergeCell ref="C64:D64"/>
    <mergeCell ref="C81:D81"/>
    <mergeCell ref="C82:D82"/>
    <mergeCell ref="C83:D83"/>
    <mergeCell ref="C84:D84"/>
    <mergeCell ref="C85:D85"/>
    <mergeCell ref="C86:D86"/>
    <mergeCell ref="C87:D87"/>
    <mergeCell ref="C60:D60"/>
    <mergeCell ref="C61:D61"/>
    <mergeCell ref="C62:D62"/>
    <mergeCell ref="C63:D63"/>
    <mergeCell ref="C350:D350"/>
    <mergeCell ref="C349:D349"/>
    <mergeCell ref="C348:D348"/>
    <mergeCell ref="C347:D347"/>
    <mergeCell ref="C346:D346"/>
    <mergeCell ref="C265:D265"/>
    <mergeCell ref="C24:D24"/>
    <mergeCell ref="C25:D25"/>
    <mergeCell ref="C26:D26"/>
    <mergeCell ref="C27:D27"/>
    <mergeCell ref="C28:D28"/>
    <mergeCell ref="C96:D96"/>
    <mergeCell ref="C97:D97"/>
    <mergeCell ref="C98:D98"/>
    <mergeCell ref="C99:D99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36:D36"/>
    <mergeCell ref="C37:D37"/>
    <mergeCell ref="C38:D38"/>
    <mergeCell ref="C345:D345"/>
    <mergeCell ref="C266:D266"/>
    <mergeCell ref="C267:D267"/>
    <mergeCell ref="C268:D268"/>
    <mergeCell ref="L188:M188"/>
    <mergeCell ref="N188:O188"/>
    <mergeCell ref="L189:M189"/>
    <mergeCell ref="N189:O189"/>
    <mergeCell ref="L175:M175"/>
    <mergeCell ref="N175:O175"/>
    <mergeCell ref="L176:M176"/>
    <mergeCell ref="N176:O176"/>
    <mergeCell ref="L177:M177"/>
    <mergeCell ref="N177:O177"/>
    <mergeCell ref="L178:M178"/>
    <mergeCell ref="N178:O178"/>
    <mergeCell ref="L162:M162"/>
    <mergeCell ref="N162:O162"/>
    <mergeCell ref="L163:M163"/>
    <mergeCell ref="N163:O163"/>
    <mergeCell ref="L164:M164"/>
    <mergeCell ref="N164:O164"/>
    <mergeCell ref="L165:M165"/>
    <mergeCell ref="N165:O165"/>
    <mergeCell ref="L170:M170"/>
    <mergeCell ref="N170:O170"/>
    <mergeCell ref="L171:M171"/>
    <mergeCell ref="N171:O171"/>
    <mergeCell ref="L172:M172"/>
    <mergeCell ref="N172:O172"/>
    <mergeCell ref="L173:M173"/>
    <mergeCell ref="N173:O173"/>
    <mergeCell ref="L174:M174"/>
    <mergeCell ref="N174:O174"/>
    <mergeCell ref="L179:M179"/>
    <mergeCell ref="N179:O179"/>
    <mergeCell ref="L149:M149"/>
    <mergeCell ref="N149:O149"/>
    <mergeCell ref="L150:M150"/>
    <mergeCell ref="N150:O150"/>
    <mergeCell ref="L151:M151"/>
    <mergeCell ref="N151:O151"/>
    <mergeCell ref="L152:M152"/>
    <mergeCell ref="N152:O152"/>
    <mergeCell ref="L161:M161"/>
    <mergeCell ref="N161:O161"/>
    <mergeCell ref="L166:M166"/>
    <mergeCell ref="N166:O166"/>
    <mergeCell ref="L167:M167"/>
    <mergeCell ref="N167:O167"/>
    <mergeCell ref="L168:M168"/>
    <mergeCell ref="N168:O168"/>
    <mergeCell ref="L169:M169"/>
    <mergeCell ref="N169:O169"/>
    <mergeCell ref="L120:M120"/>
    <mergeCell ref="N120:O120"/>
    <mergeCell ref="L121:M121"/>
    <mergeCell ref="N121:O121"/>
    <mergeCell ref="L122:M122"/>
    <mergeCell ref="N122:O122"/>
    <mergeCell ref="C89:D89"/>
    <mergeCell ref="C90:D90"/>
    <mergeCell ref="C91:D91"/>
    <mergeCell ref="C92:D92"/>
    <mergeCell ref="C93:D93"/>
    <mergeCell ref="C94:D94"/>
    <mergeCell ref="C95:D95"/>
    <mergeCell ref="L94:M94"/>
    <mergeCell ref="N94:O94"/>
    <mergeCell ref="L95:M95"/>
    <mergeCell ref="N95:O95"/>
    <mergeCell ref="L96:M96"/>
    <mergeCell ref="N96:O96"/>
    <mergeCell ref="L97:M97"/>
    <mergeCell ref="C107:D107"/>
    <mergeCell ref="C108:D108"/>
    <mergeCell ref="C109:D109"/>
    <mergeCell ref="N97:O97"/>
    <mergeCell ref="L98:M98"/>
    <mergeCell ref="N98:O98"/>
    <mergeCell ref="L99:M99"/>
    <mergeCell ref="N99:O99"/>
    <mergeCell ref="L102:M102"/>
    <mergeCell ref="N102:O102"/>
    <mergeCell ref="L103:M103"/>
    <mergeCell ref="N103:O103"/>
    <mergeCell ref="L104:M104"/>
    <mergeCell ref="N104:O104"/>
    <mergeCell ref="L81:M81"/>
    <mergeCell ref="N81:O81"/>
    <mergeCell ref="L82:M82"/>
    <mergeCell ref="N82:O82"/>
    <mergeCell ref="L83:M83"/>
    <mergeCell ref="N83:O83"/>
    <mergeCell ref="L84:M84"/>
    <mergeCell ref="N84:O84"/>
    <mergeCell ref="L85:M85"/>
    <mergeCell ref="N85:O85"/>
    <mergeCell ref="L86:M86"/>
    <mergeCell ref="N86:O86"/>
    <mergeCell ref="L87:M87"/>
    <mergeCell ref="N87:O87"/>
    <mergeCell ref="L88:M88"/>
    <mergeCell ref="N88:O88"/>
    <mergeCell ref="L89:M89"/>
    <mergeCell ref="N89:O89"/>
    <mergeCell ref="L90:M90"/>
    <mergeCell ref="N90:O90"/>
    <mergeCell ref="L91:M91"/>
    <mergeCell ref="N91:O91"/>
    <mergeCell ref="L92:M92"/>
    <mergeCell ref="N92:O92"/>
    <mergeCell ref="L93:M93"/>
    <mergeCell ref="N93:O93"/>
    <mergeCell ref="C73:D73"/>
    <mergeCell ref="C74:D74"/>
    <mergeCell ref="C75:D75"/>
    <mergeCell ref="C76:D76"/>
    <mergeCell ref="C77:D77"/>
    <mergeCell ref="C78:D78"/>
    <mergeCell ref="C79:D79"/>
    <mergeCell ref="L79:M79"/>
    <mergeCell ref="N79:O79"/>
    <mergeCell ref="L80:M80"/>
    <mergeCell ref="N80:O80"/>
    <mergeCell ref="L73:M73"/>
    <mergeCell ref="N73:O73"/>
    <mergeCell ref="L74:M74"/>
    <mergeCell ref="N74:O74"/>
    <mergeCell ref="L75:M75"/>
    <mergeCell ref="N75:O75"/>
    <mergeCell ref="L76:M76"/>
    <mergeCell ref="N76:O76"/>
    <mergeCell ref="L77:M77"/>
    <mergeCell ref="N77:O77"/>
    <mergeCell ref="L78:M78"/>
    <mergeCell ref="N78:O78"/>
    <mergeCell ref="C66:D66"/>
    <mergeCell ref="C67:D67"/>
    <mergeCell ref="C68:D68"/>
    <mergeCell ref="C69:D69"/>
    <mergeCell ref="C70:D70"/>
    <mergeCell ref="C71:D71"/>
    <mergeCell ref="L66:M66"/>
    <mergeCell ref="N66:O66"/>
    <mergeCell ref="L67:M67"/>
    <mergeCell ref="N67:O67"/>
    <mergeCell ref="L68:M68"/>
    <mergeCell ref="N68:O68"/>
    <mergeCell ref="L69:M69"/>
    <mergeCell ref="N69:O69"/>
    <mergeCell ref="L70:M70"/>
    <mergeCell ref="L53:M53"/>
    <mergeCell ref="N53:O53"/>
    <mergeCell ref="L54:M54"/>
    <mergeCell ref="N54:O54"/>
    <mergeCell ref="L55:M55"/>
    <mergeCell ref="N55:O55"/>
    <mergeCell ref="L56:M56"/>
    <mergeCell ref="N56:O56"/>
    <mergeCell ref="C56:D56"/>
    <mergeCell ref="C57:D57"/>
    <mergeCell ref="C58:D58"/>
    <mergeCell ref="C59:D59"/>
    <mergeCell ref="L57:M57"/>
    <mergeCell ref="N57:O57"/>
    <mergeCell ref="L58:M58"/>
    <mergeCell ref="N58:O58"/>
    <mergeCell ref="L59:M59"/>
    <mergeCell ref="L49:M49"/>
    <mergeCell ref="N49:O49"/>
    <mergeCell ref="L50:M50"/>
    <mergeCell ref="N50:O50"/>
    <mergeCell ref="L51:M51"/>
    <mergeCell ref="N51:O51"/>
    <mergeCell ref="L52:M52"/>
    <mergeCell ref="N52:O52"/>
    <mergeCell ref="L36:M36"/>
    <mergeCell ref="N36:O36"/>
    <mergeCell ref="L37:M37"/>
    <mergeCell ref="N37:O37"/>
    <mergeCell ref="L38:M38"/>
    <mergeCell ref="N38:O38"/>
    <mergeCell ref="L39:M39"/>
    <mergeCell ref="N39:O39"/>
    <mergeCell ref="C19:D19"/>
    <mergeCell ref="C20:D20"/>
    <mergeCell ref="C21:D21"/>
    <mergeCell ref="C22:D22"/>
    <mergeCell ref="C23:D23"/>
    <mergeCell ref="L24:M24"/>
    <mergeCell ref="N24:O24"/>
    <mergeCell ref="L25:M25"/>
    <mergeCell ref="N25:O25"/>
    <mergeCell ref="L26:M26"/>
    <mergeCell ref="N26:O26"/>
    <mergeCell ref="L27:M27"/>
    <mergeCell ref="C39:D39"/>
    <mergeCell ref="C40:D40"/>
    <mergeCell ref="C31:D31"/>
    <mergeCell ref="C30:D30"/>
    <mergeCell ref="C18:D18"/>
    <mergeCell ref="C15:D15"/>
    <mergeCell ref="C16:D16"/>
    <mergeCell ref="C17:D17"/>
    <mergeCell ref="P11:P12"/>
    <mergeCell ref="L13:M13"/>
    <mergeCell ref="N13:O13"/>
    <mergeCell ref="L14:M14"/>
    <mergeCell ref="N14:O14"/>
    <mergeCell ref="C269:D269"/>
    <mergeCell ref="C270:D270"/>
    <mergeCell ref="C201:D201"/>
    <mergeCell ref="C205:D205"/>
    <mergeCell ref="C206:D206"/>
    <mergeCell ref="C207:D207"/>
    <mergeCell ref="C13:D13"/>
    <mergeCell ref="C14:D14"/>
    <mergeCell ref="C263:D263"/>
    <mergeCell ref="C195:D195"/>
    <mergeCell ref="C196:D196"/>
    <mergeCell ref="C197:D197"/>
    <mergeCell ref="C198:D198"/>
    <mergeCell ref="C199:D199"/>
    <mergeCell ref="C200:D200"/>
    <mergeCell ref="C202:D202"/>
    <mergeCell ref="C203:D203"/>
    <mergeCell ref="C204:D204"/>
    <mergeCell ref="C211:D211"/>
    <mergeCell ref="C212:D212"/>
    <mergeCell ref="C213:D213"/>
    <mergeCell ref="C208:D208"/>
    <mergeCell ref="C209:D209"/>
    <mergeCell ref="C282:D282"/>
    <mergeCell ref="L279:M279"/>
    <mergeCell ref="N279:O279"/>
    <mergeCell ref="L280:M280"/>
    <mergeCell ref="N280:O280"/>
    <mergeCell ref="L281:M281"/>
    <mergeCell ref="N281:O281"/>
    <mergeCell ref="L282:M282"/>
    <mergeCell ref="N282:O282"/>
    <mergeCell ref="C278:D278"/>
    <mergeCell ref="C279:D279"/>
    <mergeCell ref="C280:D280"/>
    <mergeCell ref="C287:D287"/>
    <mergeCell ref="C288:D288"/>
    <mergeCell ref="L283:M283"/>
    <mergeCell ref="N283:O283"/>
    <mergeCell ref="L284:M284"/>
    <mergeCell ref="N284:O284"/>
    <mergeCell ref="L285:M285"/>
    <mergeCell ref="N285:O285"/>
    <mergeCell ref="L286:M286"/>
    <mergeCell ref="N286:O286"/>
    <mergeCell ref="L287:M287"/>
    <mergeCell ref="N287:O287"/>
    <mergeCell ref="L288:M288"/>
    <mergeCell ref="N288:O288"/>
    <mergeCell ref="C284:D284"/>
    <mergeCell ref="C285:D285"/>
    <mergeCell ref="C286:D286"/>
    <mergeCell ref="C293:D293"/>
    <mergeCell ref="C294:D294"/>
    <mergeCell ref="L289:M289"/>
    <mergeCell ref="N289:O289"/>
    <mergeCell ref="L290:M290"/>
    <mergeCell ref="N290:O290"/>
    <mergeCell ref="L291:M291"/>
    <mergeCell ref="N291:O291"/>
    <mergeCell ref="L292:M292"/>
    <mergeCell ref="N292:O292"/>
    <mergeCell ref="L293:M293"/>
    <mergeCell ref="N293:O293"/>
    <mergeCell ref="L294:M294"/>
    <mergeCell ref="N294:O294"/>
    <mergeCell ref="C290:D290"/>
    <mergeCell ref="C291:D291"/>
    <mergeCell ref="C292:D292"/>
    <mergeCell ref="C299:D299"/>
    <mergeCell ref="C300:D300"/>
    <mergeCell ref="L295:M295"/>
    <mergeCell ref="N295:O295"/>
    <mergeCell ref="L296:M296"/>
    <mergeCell ref="N296:O296"/>
    <mergeCell ref="L297:M297"/>
    <mergeCell ref="N297:O297"/>
    <mergeCell ref="L298:M298"/>
    <mergeCell ref="N298:O298"/>
    <mergeCell ref="L299:M299"/>
    <mergeCell ref="N299:O299"/>
    <mergeCell ref="L300:M300"/>
    <mergeCell ref="N300:O300"/>
    <mergeCell ref="C296:D296"/>
    <mergeCell ref="C297:D297"/>
    <mergeCell ref="C298:D298"/>
    <mergeCell ref="C295:D295"/>
    <mergeCell ref="C305:D305"/>
    <mergeCell ref="C306:D306"/>
    <mergeCell ref="L301:M301"/>
    <mergeCell ref="N301:O301"/>
    <mergeCell ref="L302:M302"/>
    <mergeCell ref="N302:O302"/>
    <mergeCell ref="L303:M303"/>
    <mergeCell ref="N303:O303"/>
    <mergeCell ref="L304:M304"/>
    <mergeCell ref="N304:O304"/>
    <mergeCell ref="L305:M305"/>
    <mergeCell ref="N305:O305"/>
    <mergeCell ref="L306:M306"/>
    <mergeCell ref="N306:O306"/>
    <mergeCell ref="C302:D302"/>
    <mergeCell ref="C303:D303"/>
    <mergeCell ref="C304:D304"/>
    <mergeCell ref="C301:D301"/>
    <mergeCell ref="C311:D311"/>
    <mergeCell ref="C312:D312"/>
    <mergeCell ref="L307:M307"/>
    <mergeCell ref="N307:O307"/>
    <mergeCell ref="L308:M308"/>
    <mergeCell ref="N308:O308"/>
    <mergeCell ref="L309:M309"/>
    <mergeCell ref="N309:O309"/>
    <mergeCell ref="L310:M310"/>
    <mergeCell ref="N310:O310"/>
    <mergeCell ref="L311:M311"/>
    <mergeCell ref="N311:O311"/>
    <mergeCell ref="L312:M312"/>
    <mergeCell ref="N312:O312"/>
    <mergeCell ref="C313:D313"/>
    <mergeCell ref="C308:D308"/>
    <mergeCell ref="C309:D309"/>
    <mergeCell ref="C310:D310"/>
    <mergeCell ref="C307:D307"/>
    <mergeCell ref="C317:D317"/>
    <mergeCell ref="C318:D318"/>
    <mergeCell ref="L313:M313"/>
    <mergeCell ref="N313:O313"/>
    <mergeCell ref="L314:M314"/>
    <mergeCell ref="N314:O314"/>
    <mergeCell ref="L315:M315"/>
    <mergeCell ref="N315:O315"/>
    <mergeCell ref="L316:M316"/>
    <mergeCell ref="N316:O316"/>
    <mergeCell ref="L317:M317"/>
    <mergeCell ref="N317:O317"/>
    <mergeCell ref="L318:M318"/>
    <mergeCell ref="N318:O318"/>
    <mergeCell ref="C319:D319"/>
    <mergeCell ref="C314:D314"/>
    <mergeCell ref="C315:D315"/>
    <mergeCell ref="C316:D316"/>
    <mergeCell ref="C323:D323"/>
    <mergeCell ref="C324:D324"/>
    <mergeCell ref="L319:M319"/>
    <mergeCell ref="N319:O319"/>
    <mergeCell ref="L320:M320"/>
    <mergeCell ref="N320:O320"/>
    <mergeCell ref="L321:M321"/>
    <mergeCell ref="N321:O321"/>
    <mergeCell ref="L322:M322"/>
    <mergeCell ref="N322:O322"/>
    <mergeCell ref="L323:M323"/>
    <mergeCell ref="N323:O323"/>
    <mergeCell ref="L324:M324"/>
    <mergeCell ref="N324:O324"/>
    <mergeCell ref="C325:D325"/>
    <mergeCell ref="C320:D320"/>
    <mergeCell ref="C321:D321"/>
    <mergeCell ref="C322:D322"/>
    <mergeCell ref="C329:D329"/>
    <mergeCell ref="C330:D330"/>
    <mergeCell ref="L325:M325"/>
    <mergeCell ref="N325:O325"/>
    <mergeCell ref="L326:M326"/>
    <mergeCell ref="N326:O326"/>
    <mergeCell ref="L327:M327"/>
    <mergeCell ref="N327:O327"/>
    <mergeCell ref="L328:M328"/>
    <mergeCell ref="N328:O328"/>
    <mergeCell ref="L329:M329"/>
    <mergeCell ref="N329:O329"/>
    <mergeCell ref="L330:M330"/>
    <mergeCell ref="N330:O330"/>
    <mergeCell ref="C331:D331"/>
    <mergeCell ref="C326:D326"/>
    <mergeCell ref="C327:D327"/>
    <mergeCell ref="C328:D328"/>
    <mergeCell ref="C335:D335"/>
    <mergeCell ref="C336:D336"/>
    <mergeCell ref="L331:M331"/>
    <mergeCell ref="N331:O331"/>
    <mergeCell ref="L332:M332"/>
    <mergeCell ref="N332:O332"/>
    <mergeCell ref="L333:M333"/>
    <mergeCell ref="N333:O333"/>
    <mergeCell ref="L334:M334"/>
    <mergeCell ref="N334:O334"/>
    <mergeCell ref="L335:M335"/>
    <mergeCell ref="N335:O335"/>
    <mergeCell ref="L336:M336"/>
    <mergeCell ref="N336:O336"/>
    <mergeCell ref="C337:D337"/>
    <mergeCell ref="C332:D332"/>
    <mergeCell ref="C333:D333"/>
    <mergeCell ref="C334:D334"/>
    <mergeCell ref="C341:D341"/>
    <mergeCell ref="C342:D342"/>
    <mergeCell ref="L337:M337"/>
    <mergeCell ref="N337:O337"/>
    <mergeCell ref="L338:M338"/>
    <mergeCell ref="N338:O338"/>
    <mergeCell ref="L339:M339"/>
    <mergeCell ref="N339:O339"/>
    <mergeCell ref="L340:M340"/>
    <mergeCell ref="N340:O340"/>
    <mergeCell ref="L341:M341"/>
    <mergeCell ref="N341:O341"/>
    <mergeCell ref="L342:M342"/>
    <mergeCell ref="N342:O342"/>
    <mergeCell ref="C343:D343"/>
    <mergeCell ref="C338:D338"/>
    <mergeCell ref="C339:D339"/>
    <mergeCell ref="C340:D340"/>
    <mergeCell ref="C210:D210"/>
    <mergeCell ref="L208:M208"/>
    <mergeCell ref="N208:O208"/>
    <mergeCell ref="L209:M209"/>
    <mergeCell ref="N209:O209"/>
    <mergeCell ref="L210:M210"/>
    <mergeCell ref="C217:D217"/>
    <mergeCell ref="C218:D218"/>
    <mergeCell ref="C219:D219"/>
    <mergeCell ref="C214:D214"/>
    <mergeCell ref="C215:D215"/>
    <mergeCell ref="C216:D216"/>
    <mergeCell ref="L219:M219"/>
    <mergeCell ref="N219:O219"/>
    <mergeCell ref="C223:D223"/>
    <mergeCell ref="C224:D224"/>
    <mergeCell ref="C225:D225"/>
    <mergeCell ref="C220:D220"/>
    <mergeCell ref="C221:D221"/>
    <mergeCell ref="C222:D222"/>
    <mergeCell ref="L220:M220"/>
    <mergeCell ref="N220:O220"/>
    <mergeCell ref="L221:M221"/>
    <mergeCell ref="N221:O221"/>
    <mergeCell ref="L222:M222"/>
    <mergeCell ref="N222:O222"/>
    <mergeCell ref="L223:M223"/>
    <mergeCell ref="N223:O223"/>
    <mergeCell ref="L224:M224"/>
    <mergeCell ref="N224:O224"/>
    <mergeCell ref="L225:M225"/>
    <mergeCell ref="N225:O225"/>
    <mergeCell ref="C229:D229"/>
    <mergeCell ref="C230:D230"/>
    <mergeCell ref="C231:D231"/>
    <mergeCell ref="C226:D226"/>
    <mergeCell ref="C227:D227"/>
    <mergeCell ref="C228:D228"/>
    <mergeCell ref="L226:M226"/>
    <mergeCell ref="N226:O226"/>
    <mergeCell ref="L227:M227"/>
    <mergeCell ref="N227:O227"/>
    <mergeCell ref="L228:M228"/>
    <mergeCell ref="N228:O228"/>
    <mergeCell ref="L229:M229"/>
    <mergeCell ref="N229:O229"/>
    <mergeCell ref="L230:M230"/>
    <mergeCell ref="N230:O230"/>
    <mergeCell ref="L231:M231"/>
    <mergeCell ref="N231:O231"/>
    <mergeCell ref="C235:D235"/>
    <mergeCell ref="C236:D236"/>
    <mergeCell ref="C237:D237"/>
    <mergeCell ref="C232:D232"/>
    <mergeCell ref="C233:D233"/>
    <mergeCell ref="C234:D234"/>
    <mergeCell ref="L232:M232"/>
    <mergeCell ref="N232:O232"/>
    <mergeCell ref="L233:M233"/>
    <mergeCell ref="N233:O233"/>
    <mergeCell ref="L234:M234"/>
    <mergeCell ref="N234:O234"/>
    <mergeCell ref="L235:M235"/>
    <mergeCell ref="N235:O235"/>
    <mergeCell ref="L236:M236"/>
    <mergeCell ref="N236:O236"/>
    <mergeCell ref="L237:M237"/>
    <mergeCell ref="N237:O237"/>
    <mergeCell ref="C241:D241"/>
    <mergeCell ref="C242:D242"/>
    <mergeCell ref="C243:D243"/>
    <mergeCell ref="C238:D238"/>
    <mergeCell ref="C239:D239"/>
    <mergeCell ref="C240:D240"/>
    <mergeCell ref="L238:M238"/>
    <mergeCell ref="N238:O238"/>
    <mergeCell ref="L239:M239"/>
    <mergeCell ref="N239:O239"/>
    <mergeCell ref="L240:M240"/>
    <mergeCell ref="N240:O240"/>
    <mergeCell ref="L241:M241"/>
    <mergeCell ref="N241:O241"/>
    <mergeCell ref="L242:M242"/>
    <mergeCell ref="N242:O242"/>
    <mergeCell ref="L243:M243"/>
    <mergeCell ref="N243:O243"/>
    <mergeCell ref="C247:D247"/>
    <mergeCell ref="C248:D248"/>
    <mergeCell ref="C249:D249"/>
    <mergeCell ref="C244:D244"/>
    <mergeCell ref="C245:D245"/>
    <mergeCell ref="C246:D246"/>
    <mergeCell ref="L244:M244"/>
    <mergeCell ref="N244:O244"/>
    <mergeCell ref="L245:M245"/>
    <mergeCell ref="N245:O245"/>
    <mergeCell ref="L246:M246"/>
    <mergeCell ref="N246:O246"/>
    <mergeCell ref="L247:M247"/>
    <mergeCell ref="N247:O247"/>
    <mergeCell ref="L248:M248"/>
    <mergeCell ref="N248:O248"/>
    <mergeCell ref="L249:M249"/>
    <mergeCell ref="N249:O249"/>
    <mergeCell ref="C253:D253"/>
    <mergeCell ref="C254:D254"/>
    <mergeCell ref="C255:D255"/>
    <mergeCell ref="C250:D250"/>
    <mergeCell ref="C251:D251"/>
    <mergeCell ref="C252:D252"/>
    <mergeCell ref="L250:M250"/>
    <mergeCell ref="N250:O250"/>
    <mergeCell ref="L251:M251"/>
    <mergeCell ref="N251:O251"/>
    <mergeCell ref="L252:M252"/>
    <mergeCell ref="N252:O252"/>
    <mergeCell ref="L253:M253"/>
    <mergeCell ref="N253:O253"/>
    <mergeCell ref="L254:M254"/>
    <mergeCell ref="N254:O254"/>
    <mergeCell ref="L255:M255"/>
    <mergeCell ref="N255:O255"/>
    <mergeCell ref="C262:D262"/>
    <mergeCell ref="C259:D259"/>
    <mergeCell ref="C260:D260"/>
    <mergeCell ref="C261:D261"/>
    <mergeCell ref="C256:D256"/>
    <mergeCell ref="C257:D257"/>
    <mergeCell ref="C258:D258"/>
    <mergeCell ref="L256:M256"/>
    <mergeCell ref="N256:O256"/>
    <mergeCell ref="L257:M257"/>
    <mergeCell ref="N257:O257"/>
    <mergeCell ref="L258:M258"/>
    <mergeCell ref="N258:O258"/>
    <mergeCell ref="L259:M259"/>
    <mergeCell ref="N259:O259"/>
    <mergeCell ref="L260:M260"/>
    <mergeCell ref="N260:O260"/>
    <mergeCell ref="L261:M261"/>
    <mergeCell ref="L262:M262"/>
    <mergeCell ref="N262:O262"/>
    <mergeCell ref="C416:D416"/>
    <mergeCell ref="C417:D417"/>
    <mergeCell ref="C418:D418"/>
    <mergeCell ref="C409:D409"/>
    <mergeCell ref="C410:D410"/>
    <mergeCell ref="C411:D411"/>
    <mergeCell ref="C412:D412"/>
    <mergeCell ref="C413:D413"/>
    <mergeCell ref="C414:D414"/>
    <mergeCell ref="C419:D419"/>
    <mergeCell ref="C420:D420"/>
    <mergeCell ref="C421:D421"/>
    <mergeCell ref="C422:D422"/>
    <mergeCell ref="C423:D423"/>
    <mergeCell ref="C424:D424"/>
    <mergeCell ref="C425:D425"/>
    <mergeCell ref="C426:D426"/>
    <mergeCell ref="C445:D445"/>
    <mergeCell ref="C446:D446"/>
    <mergeCell ref="C447:D447"/>
    <mergeCell ref="C448:D448"/>
    <mergeCell ref="C449:D449"/>
    <mergeCell ref="C458:D458"/>
    <mergeCell ref="C459:D459"/>
    <mergeCell ref="C460:D460"/>
    <mergeCell ref="C461:D461"/>
    <mergeCell ref="C427:D427"/>
    <mergeCell ref="C428:D428"/>
    <mergeCell ref="C429:D429"/>
    <mergeCell ref="C430:D430"/>
    <mergeCell ref="C433:D433"/>
    <mergeCell ref="C431:D431"/>
    <mergeCell ref="C432:D432"/>
    <mergeCell ref="C436:D436"/>
    <mergeCell ref="C437:D437"/>
    <mergeCell ref="C438:D438"/>
    <mergeCell ref="C439:D439"/>
    <mergeCell ref="C440:D440"/>
    <mergeCell ref="C441:D441"/>
    <mergeCell ref="C442:D442"/>
    <mergeCell ref="C443:D443"/>
    <mergeCell ref="C444:D444"/>
    <mergeCell ref="C434:D434"/>
    <mergeCell ref="C435:D435"/>
    <mergeCell ref="C487:D487"/>
    <mergeCell ref="C488:D488"/>
    <mergeCell ref="C489:D489"/>
    <mergeCell ref="N513:O513"/>
    <mergeCell ref="C490:D490"/>
    <mergeCell ref="C491:D491"/>
    <mergeCell ref="C492:D492"/>
    <mergeCell ref="C493:D493"/>
    <mergeCell ref="C494:D494"/>
    <mergeCell ref="C495:D495"/>
    <mergeCell ref="C496:D496"/>
    <mergeCell ref="C497:D497"/>
    <mergeCell ref="C498:D498"/>
    <mergeCell ref="C499:D499"/>
    <mergeCell ref="C500:D500"/>
    <mergeCell ref="C501:D501"/>
    <mergeCell ref="C453:D453"/>
    <mergeCell ref="C454:D454"/>
    <mergeCell ref="C455:D455"/>
    <mergeCell ref="C456:D456"/>
    <mergeCell ref="C457:D457"/>
    <mergeCell ref="L463:M463"/>
    <mergeCell ref="N463:O463"/>
    <mergeCell ref="L464:M464"/>
    <mergeCell ref="N464:O464"/>
    <mergeCell ref="L483:M483"/>
    <mergeCell ref="N483:O483"/>
    <mergeCell ref="L484:M484"/>
    <mergeCell ref="N484:O484"/>
    <mergeCell ref="L485:M485"/>
    <mergeCell ref="N485:O485"/>
    <mergeCell ref="L503:M503"/>
    <mergeCell ref="C462:D462"/>
    <mergeCell ref="C463:D463"/>
    <mergeCell ref="C464:D464"/>
    <mergeCell ref="C465:D465"/>
    <mergeCell ref="C466:D466"/>
    <mergeCell ref="C467:D467"/>
    <mergeCell ref="C468:D468"/>
    <mergeCell ref="C469:D469"/>
    <mergeCell ref="C470:D470"/>
    <mergeCell ref="C471:D471"/>
    <mergeCell ref="C472:D472"/>
    <mergeCell ref="C473:D473"/>
    <mergeCell ref="C474:D474"/>
    <mergeCell ref="C450:D450"/>
    <mergeCell ref="C451:D451"/>
    <mergeCell ref="C452:D452"/>
    <mergeCell ref="R513:S513"/>
    <mergeCell ref="C475:D475"/>
    <mergeCell ref="C476:D476"/>
    <mergeCell ref="C477:D477"/>
    <mergeCell ref="C478:D478"/>
    <mergeCell ref="C479:D479"/>
    <mergeCell ref="C480:D480"/>
    <mergeCell ref="C481:D481"/>
    <mergeCell ref="C482:D482"/>
    <mergeCell ref="C483:D483"/>
    <mergeCell ref="C484:D484"/>
    <mergeCell ref="C502:D502"/>
    <mergeCell ref="C503:D503"/>
    <mergeCell ref="C504:D504"/>
    <mergeCell ref="C485:D485"/>
    <mergeCell ref="C486:D486"/>
  </mergeCells>
  <conditionalFormatting sqref="F13:F512">
    <cfRule type="expression" dxfId="18" priority="2">
      <formula>IF(AND(F13="Sustantivo",R13="Terminación de contratos de servicios ocasionales PEA"),TRUE,FALSE)</formula>
    </cfRule>
  </conditionalFormatting>
  <conditionalFormatting sqref="R13:R512">
    <cfRule type="expression" dxfId="17" priority="4">
      <formula>IF(AND(F13="Sustantivo",R13="Terminación de contratos de servicios ocasionales PEA"),TRUE,FALSE)</formula>
    </cfRule>
  </conditionalFormatting>
  <dataValidations count="5">
    <dataValidation type="list" allowBlank="1" showInputMessage="1" showErrorMessage="1" sqref="R13:R512" xr:uid="{00000000-0002-0000-0700-000000000000}">
      <formula1>$V$13:$V$16</formula1>
    </dataValidation>
    <dataValidation type="textLength" operator="equal" allowBlank="1" showInputMessage="1" showErrorMessage="1" error="El número de cédula es incorrecto" prompt="Favor ingrese solo 10 números" sqref="Q13:Q511" xr:uid="{00000000-0002-0000-0700-000001000000}">
      <formula1>10</formula1>
    </dataValidation>
    <dataValidation type="whole" operator="equal" allowBlank="1" showInputMessage="1" showErrorMessage="1" sqref="H13:H511" xr:uid="{00000000-0002-0000-0700-000002000000}">
      <formula1>1</formula1>
    </dataValidation>
    <dataValidation type="list" allowBlank="1" showInputMessage="1" showErrorMessage="1" sqref="F13:F512" xr:uid="{00000000-0002-0000-0700-000003000000}">
      <formula1>"Sustantivo,Adjetivo"</formula1>
    </dataValidation>
    <dataValidation type="list" allowBlank="1" showInputMessage="1" showErrorMessage="1" sqref="U7" xr:uid="{00000000-0002-0000-0700-000004000000}"/>
  </dataValidations>
  <pageMargins left="0.25" right="0.25" top="0.75" bottom="0.75" header="0.3" footer="0.3"/>
  <pageSetup paperSize="206" scale="42" orientation="landscape" r:id="rId1"/>
  <rowBreaks count="1" manualBreakCount="1">
    <brk id="182" max="3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5000000}">
          <x14:formula1>
            <xm:f>Datos!$G$2:$G$11</xm:f>
          </x14:formula1>
          <xm:sqref>Q7:T7</xm:sqref>
        </x14:dataValidation>
        <x14:dataValidation type="list" allowBlank="1" showInputMessage="1" showErrorMessage="1" xr:uid="{00000000-0002-0000-0700-000006000000}">
          <x14:formula1>
            <xm:f>Datos!$H$2:$H$9</xm:f>
          </x14:formula1>
          <xm:sqref>H5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1:XFC632"/>
  <sheetViews>
    <sheetView view="pageBreakPreview" topLeftCell="E1" zoomScaleNormal="90" zoomScaleSheetLayoutView="100" workbookViewId="0">
      <selection activeCell="G5" sqref="G5:O5"/>
    </sheetView>
  </sheetViews>
  <sheetFormatPr baseColWidth="10" defaultColWidth="0" defaultRowHeight="13.5" x14ac:dyDescent="0.25"/>
  <cols>
    <col min="1" max="1" width="1.5703125" style="4" customWidth="1"/>
    <col min="2" max="2" width="4.28515625" style="194" customWidth="1"/>
    <col min="3" max="3" width="12.85546875" style="194" customWidth="1"/>
    <col min="4" max="4" width="14.42578125" style="194" customWidth="1"/>
    <col min="5" max="5" width="16.28515625" style="194" customWidth="1"/>
    <col min="6" max="6" width="21.42578125" style="186" customWidth="1"/>
    <col min="7" max="7" width="16.85546875" style="186" customWidth="1"/>
    <col min="8" max="9" width="12.85546875" style="186" customWidth="1"/>
    <col min="10" max="10" width="4.28515625" style="140" customWidth="1"/>
    <col min="11" max="12" width="12.85546875" style="140" customWidth="1"/>
    <col min="13" max="13" width="17.7109375" style="140" customWidth="1"/>
    <col min="14" max="14" width="26" style="140" customWidth="1"/>
    <col min="15" max="15" width="16.85546875" style="4" customWidth="1"/>
    <col min="16" max="16" width="13" style="133" customWidth="1"/>
    <col min="17" max="17" width="11.42578125" style="133" customWidth="1"/>
    <col min="18" max="18" width="31" style="133" customWidth="1"/>
    <col min="19" max="19" width="3.42578125" style="4" hidden="1" customWidth="1"/>
    <col min="20" max="20" width="25.5703125" style="4" hidden="1" customWidth="1"/>
    <col min="21" max="239" width="11.42578125" style="4" hidden="1" customWidth="1"/>
    <col min="240" max="240" width="2.28515625" style="4" hidden="1" customWidth="1"/>
    <col min="241" max="241" width="3.140625" style="4" hidden="1" customWidth="1"/>
    <col min="242" max="242" width="29.7109375" style="4" hidden="1" customWidth="1"/>
    <col min="243" max="243" width="7" style="4" hidden="1" customWidth="1"/>
    <col min="244" max="244" width="32.85546875" style="4" hidden="1" customWidth="1"/>
    <col min="245" max="245" width="6.5703125" style="4" hidden="1" customWidth="1"/>
    <col min="246" max="253" width="6.28515625" style="4" hidden="1" customWidth="1"/>
    <col min="254" max="254" width="2.28515625" style="4" hidden="1" customWidth="1"/>
    <col min="255" max="495" width="11.42578125" style="4" hidden="1" customWidth="1"/>
    <col min="496" max="496" width="2.28515625" style="4" hidden="1" customWidth="1"/>
    <col min="497" max="497" width="3.140625" style="4" hidden="1" customWidth="1"/>
    <col min="498" max="498" width="29.7109375" style="4" hidden="1" customWidth="1"/>
    <col min="499" max="499" width="7" style="4" hidden="1" customWidth="1"/>
    <col min="500" max="500" width="32.85546875" style="4" hidden="1" customWidth="1"/>
    <col min="501" max="501" width="6.5703125" style="4" hidden="1" customWidth="1"/>
    <col min="502" max="509" width="6.28515625" style="4" hidden="1" customWidth="1"/>
    <col min="510" max="510" width="2.28515625" style="4" hidden="1" customWidth="1"/>
    <col min="511" max="751" width="11.42578125" style="4" hidden="1" customWidth="1"/>
    <col min="752" max="752" width="2.28515625" style="4" hidden="1" customWidth="1"/>
    <col min="753" max="753" width="3.140625" style="4" hidden="1" customWidth="1"/>
    <col min="754" max="754" width="29.7109375" style="4" hidden="1" customWidth="1"/>
    <col min="755" max="755" width="7" style="4" hidden="1" customWidth="1"/>
    <col min="756" max="756" width="32.85546875" style="4" hidden="1" customWidth="1"/>
    <col min="757" max="757" width="6.5703125" style="4" hidden="1" customWidth="1"/>
    <col min="758" max="765" width="6.28515625" style="4" hidden="1" customWidth="1"/>
    <col min="766" max="766" width="2.28515625" style="4" hidden="1" customWidth="1"/>
    <col min="767" max="1007" width="11.42578125" style="4" hidden="1" customWidth="1"/>
    <col min="1008" max="1008" width="2.28515625" style="4" hidden="1" customWidth="1"/>
    <col min="1009" max="1009" width="3.140625" style="4" hidden="1" customWidth="1"/>
    <col min="1010" max="1010" width="29.7109375" style="4" hidden="1" customWidth="1"/>
    <col min="1011" max="1011" width="7" style="4" hidden="1" customWidth="1"/>
    <col min="1012" max="1012" width="32.85546875" style="4" hidden="1" customWidth="1"/>
    <col min="1013" max="1013" width="6.5703125" style="4" hidden="1" customWidth="1"/>
    <col min="1014" max="1021" width="6.28515625" style="4" hidden="1" customWidth="1"/>
    <col min="1022" max="1022" width="2.28515625" style="4" hidden="1" customWidth="1"/>
    <col min="1023" max="1263" width="11.42578125" style="4" hidden="1" customWidth="1"/>
    <col min="1264" max="1264" width="2.28515625" style="4" hidden="1" customWidth="1"/>
    <col min="1265" max="1265" width="3.140625" style="4" hidden="1" customWidth="1"/>
    <col min="1266" max="1266" width="29.7109375" style="4" hidden="1" customWidth="1"/>
    <col min="1267" max="1267" width="7" style="4" hidden="1" customWidth="1"/>
    <col min="1268" max="1268" width="32.85546875" style="4" hidden="1" customWidth="1"/>
    <col min="1269" max="1269" width="6.5703125" style="4" hidden="1" customWidth="1"/>
    <col min="1270" max="1277" width="6.28515625" style="4" hidden="1" customWidth="1"/>
    <col min="1278" max="1278" width="2.28515625" style="4" hidden="1" customWidth="1"/>
    <col min="1279" max="1519" width="11.42578125" style="4" hidden="1" customWidth="1"/>
    <col min="1520" max="1520" width="2.28515625" style="4" hidden="1" customWidth="1"/>
    <col min="1521" max="1521" width="3.140625" style="4" hidden="1" customWidth="1"/>
    <col min="1522" max="1522" width="29.7109375" style="4" hidden="1" customWidth="1"/>
    <col min="1523" max="1523" width="7" style="4" hidden="1" customWidth="1"/>
    <col min="1524" max="1524" width="32.85546875" style="4" hidden="1" customWidth="1"/>
    <col min="1525" max="1525" width="6.5703125" style="4" hidden="1" customWidth="1"/>
    <col min="1526" max="1533" width="6.28515625" style="4" hidden="1" customWidth="1"/>
    <col min="1534" max="1534" width="2.28515625" style="4" hidden="1" customWidth="1"/>
    <col min="1535" max="16383" width="11.42578125" style="4" hidden="1"/>
    <col min="16384" max="16384" width="0.140625" style="4" customWidth="1"/>
  </cols>
  <sheetData>
    <row r="1" spans="1:37" ht="7.5" customHeight="1" x14ac:dyDescent="0.25">
      <c r="A1" s="130"/>
      <c r="B1" s="131"/>
      <c r="C1" s="131"/>
      <c r="D1" s="131"/>
      <c r="E1" s="131"/>
      <c r="F1" s="132"/>
      <c r="G1" s="132"/>
      <c r="H1" s="132"/>
      <c r="I1" s="132"/>
      <c r="J1" s="132"/>
      <c r="K1" s="132"/>
      <c r="L1" s="132"/>
      <c r="M1" s="132"/>
      <c r="N1" s="132"/>
      <c r="O1" s="182"/>
    </row>
    <row r="2" spans="1:37" ht="17.25" customHeight="1" x14ac:dyDescent="0.25">
      <c r="A2" s="134"/>
      <c r="B2" s="825"/>
      <c r="C2" s="825"/>
      <c r="D2" s="825"/>
      <c r="E2" s="825"/>
      <c r="F2" s="825"/>
      <c r="G2" s="1018" t="s">
        <v>617</v>
      </c>
      <c r="H2" s="1018"/>
      <c r="I2" s="1018"/>
      <c r="J2" s="1018"/>
      <c r="K2" s="1018"/>
      <c r="L2" s="1018"/>
      <c r="M2" s="1018"/>
      <c r="N2" s="1018"/>
      <c r="O2" s="1018"/>
      <c r="P2" s="869" t="s">
        <v>64</v>
      </c>
      <c r="Q2" s="869"/>
      <c r="R2" s="374">
        <f>Datos!J2</f>
        <v>45293</v>
      </c>
    </row>
    <row r="3" spans="1:37" ht="17.25" customHeight="1" x14ac:dyDescent="0.25">
      <c r="A3" s="134"/>
      <c r="B3" s="825"/>
      <c r="C3" s="825"/>
      <c r="D3" s="825"/>
      <c r="E3" s="825"/>
      <c r="F3" s="825"/>
      <c r="G3" s="1018"/>
      <c r="H3" s="1018"/>
      <c r="I3" s="1018"/>
      <c r="J3" s="1018"/>
      <c r="K3" s="1018"/>
      <c r="L3" s="1018"/>
      <c r="M3" s="1018"/>
      <c r="N3" s="1018"/>
      <c r="O3" s="1018"/>
      <c r="P3" s="869" t="s">
        <v>62</v>
      </c>
      <c r="Q3" s="869"/>
      <c r="R3" s="323" t="s">
        <v>392</v>
      </c>
    </row>
    <row r="4" spans="1:37" ht="13.5" customHeight="1" x14ac:dyDescent="0.25">
      <c r="A4" s="134"/>
      <c r="B4" s="825"/>
      <c r="C4" s="825"/>
      <c r="D4" s="825"/>
      <c r="E4" s="825"/>
      <c r="F4" s="825"/>
      <c r="G4" s="867" t="str">
        <f>'ÍNDICE 00'!C11</f>
        <v>LISTA DE ASIGNACIONES PARA REVISIÓN A LA CLASIFICACIÓN DE PARTIDAS VACANTES CON PRESUPUESTO</v>
      </c>
      <c r="H4" s="867"/>
      <c r="I4" s="867"/>
      <c r="J4" s="867"/>
      <c r="K4" s="867"/>
      <c r="L4" s="867"/>
      <c r="M4" s="867"/>
      <c r="N4" s="867"/>
      <c r="O4" s="867"/>
      <c r="P4" s="869" t="s">
        <v>65</v>
      </c>
      <c r="Q4" s="869"/>
      <c r="R4" s="325" t="s">
        <v>347</v>
      </c>
    </row>
    <row r="5" spans="1:37" ht="17.25" customHeight="1" x14ac:dyDescent="0.25">
      <c r="A5" s="134"/>
      <c r="B5" s="825"/>
      <c r="C5" s="825"/>
      <c r="D5" s="825"/>
      <c r="E5" s="825"/>
      <c r="F5" s="825"/>
      <c r="G5" s="1052" t="s">
        <v>380</v>
      </c>
      <c r="H5" s="1052"/>
      <c r="I5" s="1052"/>
      <c r="J5" s="1052"/>
      <c r="K5" s="1052"/>
      <c r="L5" s="1052"/>
      <c r="M5" s="1052"/>
      <c r="N5" s="1052"/>
      <c r="O5" s="1052"/>
      <c r="P5" s="869" t="s">
        <v>60</v>
      </c>
      <c r="Q5" s="869"/>
      <c r="R5" s="325" t="str">
        <f>'ÍNDICE 00'!I11</f>
        <v>PRO-MDT-PTH-01 FOR 11 EXT</v>
      </c>
    </row>
    <row r="6" spans="1:37" ht="5.25" customHeight="1" x14ac:dyDescent="0.25">
      <c r="A6" s="134"/>
      <c r="B6" s="1024"/>
      <c r="C6" s="1024"/>
      <c r="D6" s="1024"/>
      <c r="E6" s="1024"/>
      <c r="F6" s="1024"/>
      <c r="G6" s="1024"/>
      <c r="H6" s="1024"/>
      <c r="I6" s="1024"/>
      <c r="J6" s="194"/>
      <c r="K6" s="194"/>
      <c r="L6" s="194"/>
      <c r="M6" s="194"/>
      <c r="N6" s="194"/>
    </row>
    <row r="7" spans="1:37" s="40" customFormat="1" ht="14.25" customHeight="1" x14ac:dyDescent="0.25">
      <c r="A7" s="3"/>
      <c r="B7" s="808" t="s">
        <v>56</v>
      </c>
      <c r="C7" s="804"/>
      <c r="D7" s="804"/>
      <c r="E7" s="804"/>
      <c r="F7" s="828"/>
      <c r="G7" s="828"/>
      <c r="H7" s="828"/>
      <c r="I7" s="828"/>
      <c r="J7" s="828"/>
      <c r="K7" s="828"/>
      <c r="L7" s="828"/>
      <c r="M7" s="804" t="s">
        <v>79</v>
      </c>
      <c r="N7" s="804"/>
      <c r="O7" s="828"/>
      <c r="P7" s="828"/>
      <c r="Q7" s="828"/>
      <c r="R7" s="829"/>
      <c r="S7" s="41"/>
      <c r="T7" s="56"/>
      <c r="U7" s="41"/>
      <c r="V7" s="45"/>
      <c r="W7" s="41"/>
      <c r="X7" s="56"/>
      <c r="Y7" s="41"/>
      <c r="Z7" s="45"/>
      <c r="AA7" s="41"/>
      <c r="AB7" s="56"/>
      <c r="AC7" s="41"/>
      <c r="AD7" s="45"/>
      <c r="AE7" s="41"/>
      <c r="AF7" s="56"/>
      <c r="AG7" s="41"/>
      <c r="AH7" s="45"/>
      <c r="AI7" s="41"/>
      <c r="AJ7" s="56"/>
      <c r="AK7" s="41"/>
    </row>
    <row r="8" spans="1:37" s="40" customFormat="1" ht="16.5" customHeight="1" x14ac:dyDescent="0.25">
      <c r="A8" s="3"/>
      <c r="B8" s="1034" t="s">
        <v>175</v>
      </c>
      <c r="C8" s="807"/>
      <c r="D8" s="807"/>
      <c r="E8" s="807"/>
      <c r="F8" s="1023"/>
      <c r="G8" s="1023"/>
      <c r="H8" s="1023"/>
      <c r="I8" s="1023"/>
      <c r="J8" s="1023"/>
      <c r="K8" s="1023"/>
      <c r="L8" s="1023"/>
      <c r="M8" s="807" t="s">
        <v>99</v>
      </c>
      <c r="N8" s="807"/>
      <c r="O8" s="830"/>
      <c r="P8" s="830"/>
      <c r="Q8" s="830"/>
      <c r="R8" s="831"/>
      <c r="S8" s="41"/>
      <c r="T8" s="56"/>
      <c r="U8" s="41"/>
      <c r="V8" s="45"/>
      <c r="W8" s="41"/>
      <c r="X8" s="56"/>
      <c r="Y8" s="41"/>
      <c r="Z8" s="45"/>
      <c r="AA8" s="41"/>
      <c r="AB8" s="56"/>
      <c r="AC8" s="41"/>
      <c r="AD8" s="45"/>
      <c r="AE8" s="41"/>
      <c r="AF8" s="56"/>
      <c r="AG8" s="41"/>
      <c r="AH8" s="45"/>
      <c r="AI8" s="41"/>
      <c r="AJ8" s="56"/>
    </row>
    <row r="9" spans="1:37" s="40" customFormat="1" ht="6" customHeight="1" x14ac:dyDescent="0.25">
      <c r="A9" s="3"/>
      <c r="B9" s="210"/>
      <c r="C9" s="189"/>
      <c r="D9" s="189"/>
      <c r="E9" s="189"/>
      <c r="F9" s="187"/>
      <c r="G9" s="111"/>
      <c r="H9" s="111"/>
      <c r="I9" s="111"/>
      <c r="J9" s="111"/>
      <c r="K9" s="111"/>
      <c r="L9" s="111"/>
      <c r="M9" s="187"/>
      <c r="N9" s="190"/>
      <c r="O9" s="188"/>
      <c r="P9" s="188"/>
      <c r="Q9" s="188"/>
      <c r="R9" s="45"/>
      <c r="S9" s="41"/>
      <c r="T9" s="56"/>
      <c r="U9" s="41"/>
      <c r="V9" s="45"/>
      <c r="W9" s="41"/>
      <c r="X9" s="56"/>
      <c r="Y9" s="41"/>
      <c r="Z9" s="45"/>
      <c r="AA9" s="41"/>
      <c r="AB9" s="56"/>
      <c r="AC9" s="41"/>
      <c r="AD9" s="45"/>
      <c r="AE9" s="41"/>
      <c r="AF9" s="56"/>
      <c r="AG9" s="41"/>
      <c r="AH9" s="45"/>
      <c r="AI9" s="41"/>
      <c r="AJ9" s="56"/>
    </row>
    <row r="10" spans="1:37" ht="16.5" customHeight="1" x14ac:dyDescent="0.25">
      <c r="A10" s="134"/>
      <c r="B10" s="1062" t="s">
        <v>229</v>
      </c>
      <c r="C10" s="1062"/>
      <c r="D10" s="1062"/>
      <c r="E10" s="1062" t="s">
        <v>203</v>
      </c>
      <c r="F10" s="1062"/>
      <c r="G10" s="1062"/>
      <c r="H10" s="1062"/>
      <c r="I10" s="1062"/>
      <c r="J10" s="1065" t="s">
        <v>229</v>
      </c>
      <c r="K10" s="1066"/>
      <c r="L10" s="1067"/>
      <c r="M10" s="1062" t="s">
        <v>219</v>
      </c>
      <c r="N10" s="1062"/>
      <c r="O10" s="1062"/>
      <c r="P10" s="1062"/>
      <c r="Q10" s="1062"/>
      <c r="R10" s="1062"/>
    </row>
    <row r="11" spans="1:37" ht="33.950000000000003" customHeight="1" x14ac:dyDescent="0.25">
      <c r="A11" s="134"/>
      <c r="B11" s="136" t="s">
        <v>101</v>
      </c>
      <c r="C11" s="136" t="s">
        <v>58</v>
      </c>
      <c r="D11" s="136" t="s">
        <v>228</v>
      </c>
      <c r="E11" s="136" t="s">
        <v>204</v>
      </c>
      <c r="F11" s="136" t="s">
        <v>3</v>
      </c>
      <c r="G11" s="136" t="s">
        <v>7</v>
      </c>
      <c r="H11" s="136" t="s">
        <v>111</v>
      </c>
      <c r="I11" s="136" t="s">
        <v>11</v>
      </c>
      <c r="J11" s="136" t="s">
        <v>101</v>
      </c>
      <c r="K11" s="136" t="s">
        <v>58</v>
      </c>
      <c r="L11" s="136" t="s">
        <v>228</v>
      </c>
      <c r="M11" s="136" t="s">
        <v>204</v>
      </c>
      <c r="N11" s="136" t="s">
        <v>3</v>
      </c>
      <c r="O11" s="136" t="s">
        <v>7</v>
      </c>
      <c r="P11" s="136" t="s">
        <v>111</v>
      </c>
      <c r="Q11" s="136" t="s">
        <v>11</v>
      </c>
      <c r="R11" s="136" t="s">
        <v>216</v>
      </c>
      <c r="T11" s="4" t="s">
        <v>231</v>
      </c>
    </row>
    <row r="12" spans="1:37" ht="33.950000000000003" customHeight="1" x14ac:dyDescent="0.25">
      <c r="A12" s="134"/>
      <c r="B12" s="141"/>
      <c r="C12" s="209"/>
      <c r="D12" s="209"/>
      <c r="E12" s="141"/>
      <c r="F12" s="455"/>
      <c r="G12" s="141"/>
      <c r="H12" s="451"/>
      <c r="I12" s="452"/>
      <c r="J12" s="227"/>
      <c r="K12" s="209"/>
      <c r="L12" s="209"/>
      <c r="M12" s="141"/>
      <c r="N12" s="455"/>
      <c r="O12" s="141"/>
      <c r="P12" s="195"/>
      <c r="Q12" s="450"/>
      <c r="R12" s="211"/>
      <c r="T12" s="4" t="s">
        <v>232</v>
      </c>
    </row>
    <row r="13" spans="1:37" ht="33.950000000000003" customHeight="1" x14ac:dyDescent="0.25">
      <c r="A13" s="134"/>
      <c r="B13" s="143"/>
      <c r="C13" s="209"/>
      <c r="D13" s="209"/>
      <c r="E13" s="141"/>
      <c r="F13" s="455"/>
      <c r="G13" s="141"/>
      <c r="H13" s="451"/>
      <c r="I13" s="452"/>
      <c r="J13" s="227"/>
      <c r="K13" s="209"/>
      <c r="L13" s="209"/>
      <c r="M13" s="141"/>
      <c r="N13" s="455"/>
      <c r="O13" s="141"/>
      <c r="P13" s="195"/>
      <c r="Q13" s="450"/>
      <c r="R13" s="211"/>
      <c r="T13" s="4" t="s">
        <v>215</v>
      </c>
    </row>
    <row r="14" spans="1:37" ht="33.950000000000003" customHeight="1" x14ac:dyDescent="0.25">
      <c r="A14" s="134"/>
      <c r="B14" s="143"/>
      <c r="C14" s="209"/>
      <c r="D14" s="209"/>
      <c r="E14" s="141"/>
      <c r="F14" s="455"/>
      <c r="G14" s="141"/>
      <c r="H14" s="451"/>
      <c r="I14" s="452"/>
      <c r="J14" s="227"/>
      <c r="K14" s="209"/>
      <c r="L14" s="209"/>
      <c r="M14" s="141"/>
      <c r="N14" s="455"/>
      <c r="O14" s="141"/>
      <c r="P14" s="195"/>
      <c r="Q14" s="450"/>
      <c r="R14" s="211"/>
      <c r="T14" s="4" t="s">
        <v>214</v>
      </c>
    </row>
    <row r="15" spans="1:37" ht="33.950000000000003" customHeight="1" x14ac:dyDescent="0.25">
      <c r="A15" s="134"/>
      <c r="B15" s="143"/>
      <c r="C15" s="209"/>
      <c r="D15" s="209"/>
      <c r="E15" s="141"/>
      <c r="F15" s="455"/>
      <c r="G15" s="141"/>
      <c r="H15" s="451"/>
      <c r="I15" s="452"/>
      <c r="J15" s="227"/>
      <c r="K15" s="209"/>
      <c r="L15" s="209"/>
      <c r="M15" s="141"/>
      <c r="N15" s="455"/>
      <c r="O15" s="141"/>
      <c r="P15" s="195"/>
      <c r="Q15" s="450"/>
      <c r="R15" s="211"/>
      <c r="T15" s="4" t="s">
        <v>245</v>
      </c>
    </row>
    <row r="16" spans="1:37" ht="33.950000000000003" customHeight="1" x14ac:dyDescent="0.25">
      <c r="A16" s="134"/>
      <c r="B16" s="143"/>
      <c r="C16" s="209"/>
      <c r="D16" s="209"/>
      <c r="E16" s="141"/>
      <c r="F16" s="455"/>
      <c r="G16" s="141"/>
      <c r="H16" s="451"/>
      <c r="I16" s="452"/>
      <c r="J16" s="227"/>
      <c r="K16" s="209"/>
      <c r="L16" s="209"/>
      <c r="M16" s="141"/>
      <c r="N16" s="455"/>
      <c r="O16" s="141"/>
      <c r="P16" s="195"/>
      <c r="Q16" s="450"/>
      <c r="R16" s="211"/>
    </row>
    <row r="17" spans="1:39" s="133" customFormat="1" ht="33.950000000000003" customHeight="1" x14ac:dyDescent="0.25">
      <c r="A17" s="134"/>
      <c r="B17" s="143"/>
      <c r="C17" s="209"/>
      <c r="D17" s="209"/>
      <c r="E17" s="141"/>
      <c r="F17" s="455"/>
      <c r="G17" s="141"/>
      <c r="H17" s="451"/>
      <c r="I17" s="452"/>
      <c r="J17" s="227"/>
      <c r="K17" s="209"/>
      <c r="L17" s="209"/>
      <c r="M17" s="141"/>
      <c r="N17" s="455"/>
      <c r="O17" s="141"/>
      <c r="P17" s="195"/>
      <c r="Q17" s="450"/>
      <c r="R17" s="211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s="133" customFormat="1" ht="33.950000000000003" customHeight="1" x14ac:dyDescent="0.25">
      <c r="A18" s="134"/>
      <c r="B18" s="143"/>
      <c r="C18" s="209"/>
      <c r="D18" s="209"/>
      <c r="E18" s="141"/>
      <c r="F18" s="455"/>
      <c r="G18" s="141"/>
      <c r="H18" s="451"/>
      <c r="I18" s="452"/>
      <c r="J18" s="227"/>
      <c r="K18" s="209"/>
      <c r="L18" s="209"/>
      <c r="M18" s="141"/>
      <c r="N18" s="455"/>
      <c r="O18" s="141"/>
      <c r="P18" s="195"/>
      <c r="Q18" s="450"/>
      <c r="R18" s="211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s="133" customFormat="1" ht="33.950000000000003" customHeight="1" x14ac:dyDescent="0.25">
      <c r="A19" s="134"/>
      <c r="B19" s="143"/>
      <c r="C19" s="209"/>
      <c r="D19" s="209"/>
      <c r="E19" s="141"/>
      <c r="F19" s="455"/>
      <c r="G19" s="141"/>
      <c r="H19" s="451"/>
      <c r="I19" s="452"/>
      <c r="J19" s="227"/>
      <c r="K19" s="209"/>
      <c r="L19" s="209"/>
      <c r="M19" s="141"/>
      <c r="N19" s="455"/>
      <c r="O19" s="141"/>
      <c r="P19" s="195"/>
      <c r="Q19" s="450"/>
      <c r="R19" s="211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s="133" customFormat="1" ht="33.950000000000003" customHeight="1" x14ac:dyDescent="0.25">
      <c r="A20" s="134"/>
      <c r="B20" s="143"/>
      <c r="C20" s="209"/>
      <c r="D20" s="209"/>
      <c r="E20" s="141"/>
      <c r="F20" s="455"/>
      <c r="G20" s="141"/>
      <c r="H20" s="451"/>
      <c r="I20" s="452"/>
      <c r="J20" s="227"/>
      <c r="K20" s="209"/>
      <c r="L20" s="209"/>
      <c r="M20" s="141"/>
      <c r="N20" s="455"/>
      <c r="O20" s="141"/>
      <c r="P20" s="195"/>
      <c r="Q20" s="450"/>
      <c r="R20" s="211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s="133" customFormat="1" ht="33.950000000000003" customHeight="1" x14ac:dyDescent="0.25">
      <c r="A21" s="134"/>
      <c r="B21" s="143"/>
      <c r="C21" s="209"/>
      <c r="D21" s="209"/>
      <c r="E21" s="141"/>
      <c r="F21" s="455"/>
      <c r="G21" s="141"/>
      <c r="H21" s="451"/>
      <c r="I21" s="452"/>
      <c r="J21" s="227"/>
      <c r="K21" s="209"/>
      <c r="L21" s="209"/>
      <c r="M21" s="141"/>
      <c r="N21" s="455"/>
      <c r="O21" s="141"/>
      <c r="P21" s="195"/>
      <c r="Q21" s="450"/>
      <c r="R21" s="211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s="133" customFormat="1" ht="33.950000000000003" customHeight="1" x14ac:dyDescent="0.25">
      <c r="A22" s="134"/>
      <c r="B22" s="143"/>
      <c r="C22" s="209"/>
      <c r="D22" s="209"/>
      <c r="E22" s="141"/>
      <c r="F22" s="455"/>
      <c r="G22" s="141"/>
      <c r="H22" s="451"/>
      <c r="I22" s="452"/>
      <c r="J22" s="227"/>
      <c r="K22" s="209"/>
      <c r="L22" s="209"/>
      <c r="M22" s="141"/>
      <c r="N22" s="455"/>
      <c r="O22" s="141"/>
      <c r="P22" s="195"/>
      <c r="Q22" s="450"/>
      <c r="R22" s="211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s="133" customFormat="1" ht="33.950000000000003" customHeight="1" x14ac:dyDescent="0.25">
      <c r="A23" s="134"/>
      <c r="B23" s="143"/>
      <c r="C23" s="209"/>
      <c r="D23" s="209"/>
      <c r="E23" s="141"/>
      <c r="F23" s="455"/>
      <c r="G23" s="141"/>
      <c r="H23" s="451"/>
      <c r="I23" s="452"/>
      <c r="J23" s="227"/>
      <c r="K23" s="209"/>
      <c r="L23" s="209"/>
      <c r="M23" s="141"/>
      <c r="N23" s="455"/>
      <c r="O23" s="141"/>
      <c r="P23" s="195"/>
      <c r="Q23" s="450"/>
      <c r="R23" s="211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s="133" customFormat="1" ht="33.950000000000003" customHeight="1" x14ac:dyDescent="0.25">
      <c r="A24" s="134"/>
      <c r="B24" s="143"/>
      <c r="C24" s="209"/>
      <c r="D24" s="209"/>
      <c r="E24" s="141"/>
      <c r="F24" s="455"/>
      <c r="G24" s="141"/>
      <c r="H24" s="451"/>
      <c r="I24" s="452"/>
      <c r="J24" s="227"/>
      <c r="K24" s="209"/>
      <c r="L24" s="209"/>
      <c r="M24" s="141"/>
      <c r="N24" s="455"/>
      <c r="O24" s="141"/>
      <c r="P24" s="195"/>
      <c r="Q24" s="450"/>
      <c r="R24" s="211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s="133" customFormat="1" ht="33.950000000000003" customHeight="1" x14ac:dyDescent="0.25">
      <c r="A25" s="134"/>
      <c r="B25" s="143"/>
      <c r="C25" s="209"/>
      <c r="D25" s="209"/>
      <c r="E25" s="141"/>
      <c r="F25" s="455"/>
      <c r="G25" s="141"/>
      <c r="H25" s="451"/>
      <c r="I25" s="452"/>
      <c r="J25" s="227"/>
      <c r="K25" s="209"/>
      <c r="L25" s="209"/>
      <c r="M25" s="141"/>
      <c r="N25" s="455"/>
      <c r="O25" s="141"/>
      <c r="P25" s="195"/>
      <c r="Q25" s="450"/>
      <c r="R25" s="211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s="133" customFormat="1" ht="33.950000000000003" customHeight="1" x14ac:dyDescent="0.25">
      <c r="A26" s="134"/>
      <c r="B26" s="143"/>
      <c r="C26" s="209"/>
      <c r="D26" s="209"/>
      <c r="E26" s="141"/>
      <c r="F26" s="455"/>
      <c r="G26" s="141"/>
      <c r="H26" s="451"/>
      <c r="I26" s="452"/>
      <c r="J26" s="227"/>
      <c r="K26" s="209"/>
      <c r="L26" s="209"/>
      <c r="M26" s="141"/>
      <c r="N26" s="455"/>
      <c r="O26" s="141"/>
      <c r="P26" s="195"/>
      <c r="Q26" s="450"/>
      <c r="R26" s="211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133" customFormat="1" ht="33.950000000000003" customHeight="1" x14ac:dyDescent="0.25">
      <c r="A27" s="134"/>
      <c r="B27" s="143"/>
      <c r="C27" s="209"/>
      <c r="D27" s="209"/>
      <c r="E27" s="141"/>
      <c r="F27" s="455"/>
      <c r="G27" s="141"/>
      <c r="H27" s="451"/>
      <c r="I27" s="452"/>
      <c r="J27" s="227"/>
      <c r="K27" s="209"/>
      <c r="L27" s="209"/>
      <c r="M27" s="141"/>
      <c r="N27" s="455"/>
      <c r="O27" s="141"/>
      <c r="P27" s="195"/>
      <c r="Q27" s="450"/>
      <c r="R27" s="211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s="133" customFormat="1" ht="33.950000000000003" customHeight="1" x14ac:dyDescent="0.25">
      <c r="A28" s="134"/>
      <c r="B28" s="143"/>
      <c r="C28" s="209"/>
      <c r="D28" s="209"/>
      <c r="E28" s="141"/>
      <c r="F28" s="455"/>
      <c r="G28" s="141"/>
      <c r="H28" s="451"/>
      <c r="I28" s="452"/>
      <c r="J28" s="227"/>
      <c r="K28" s="209"/>
      <c r="L28" s="209"/>
      <c r="M28" s="141"/>
      <c r="N28" s="455"/>
      <c r="O28" s="141"/>
      <c r="P28" s="195"/>
      <c r="Q28" s="450"/>
      <c r="R28" s="211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s="133" customFormat="1" ht="33.950000000000003" customHeight="1" x14ac:dyDescent="0.25">
      <c r="A29" s="134"/>
      <c r="B29" s="143"/>
      <c r="C29" s="209"/>
      <c r="D29" s="209"/>
      <c r="E29" s="141"/>
      <c r="F29" s="455"/>
      <c r="G29" s="141"/>
      <c r="H29" s="451"/>
      <c r="I29" s="452"/>
      <c r="J29" s="227"/>
      <c r="K29" s="209"/>
      <c r="L29" s="209"/>
      <c r="M29" s="141"/>
      <c r="N29" s="455"/>
      <c r="O29" s="141"/>
      <c r="P29" s="195"/>
      <c r="Q29" s="450"/>
      <c r="R29" s="211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s="133" customFormat="1" ht="33.950000000000003" customHeight="1" x14ac:dyDescent="0.25">
      <c r="A30" s="134"/>
      <c r="B30" s="143"/>
      <c r="C30" s="209"/>
      <c r="D30" s="209"/>
      <c r="E30" s="141"/>
      <c r="F30" s="455"/>
      <c r="G30" s="141"/>
      <c r="H30" s="451"/>
      <c r="I30" s="452"/>
      <c r="J30" s="227"/>
      <c r="K30" s="209"/>
      <c r="L30" s="209"/>
      <c r="M30" s="141"/>
      <c r="N30" s="455"/>
      <c r="O30" s="141"/>
      <c r="P30" s="195"/>
      <c r="Q30" s="450"/>
      <c r="R30" s="211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s="133" customFormat="1" ht="33.950000000000003" customHeight="1" x14ac:dyDescent="0.25">
      <c r="A31" s="134"/>
      <c r="B31" s="143"/>
      <c r="C31" s="209"/>
      <c r="D31" s="209"/>
      <c r="E31" s="141"/>
      <c r="F31" s="455"/>
      <c r="G31" s="141"/>
      <c r="H31" s="451"/>
      <c r="I31" s="452"/>
      <c r="J31" s="227"/>
      <c r="K31" s="209"/>
      <c r="L31" s="209"/>
      <c r="M31" s="141"/>
      <c r="N31" s="455"/>
      <c r="O31" s="141"/>
      <c r="P31" s="195"/>
      <c r="Q31" s="450"/>
      <c r="R31" s="211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s="133" customFormat="1" ht="33.950000000000003" customHeight="1" x14ac:dyDescent="0.25">
      <c r="A32" s="134"/>
      <c r="B32" s="143"/>
      <c r="C32" s="209"/>
      <c r="D32" s="209"/>
      <c r="E32" s="141"/>
      <c r="F32" s="455"/>
      <c r="G32" s="141"/>
      <c r="H32" s="451"/>
      <c r="I32" s="452"/>
      <c r="J32" s="227"/>
      <c r="K32" s="209"/>
      <c r="L32" s="209"/>
      <c r="M32" s="141"/>
      <c r="N32" s="455"/>
      <c r="O32" s="141"/>
      <c r="P32" s="195"/>
      <c r="Q32" s="450"/>
      <c r="R32" s="211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s="133" customFormat="1" ht="33.950000000000003" customHeight="1" x14ac:dyDescent="0.25">
      <c r="A33" s="134"/>
      <c r="B33" s="143"/>
      <c r="C33" s="209"/>
      <c r="D33" s="209"/>
      <c r="E33" s="141"/>
      <c r="F33" s="455"/>
      <c r="G33" s="141"/>
      <c r="H33" s="451"/>
      <c r="I33" s="452"/>
      <c r="J33" s="227"/>
      <c r="K33" s="209"/>
      <c r="L33" s="209"/>
      <c r="M33" s="141"/>
      <c r="N33" s="455"/>
      <c r="O33" s="141"/>
      <c r="P33" s="195"/>
      <c r="Q33" s="450"/>
      <c r="R33" s="211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s="133" customFormat="1" ht="33.950000000000003" customHeight="1" x14ac:dyDescent="0.25">
      <c r="A34" s="134"/>
      <c r="B34" s="143"/>
      <c r="C34" s="209"/>
      <c r="D34" s="209"/>
      <c r="E34" s="141"/>
      <c r="F34" s="455"/>
      <c r="G34" s="141"/>
      <c r="H34" s="451"/>
      <c r="I34" s="452"/>
      <c r="J34" s="227"/>
      <c r="K34" s="209"/>
      <c r="L34" s="209"/>
      <c r="M34" s="141"/>
      <c r="N34" s="455"/>
      <c r="O34" s="141"/>
      <c r="P34" s="195"/>
      <c r="Q34" s="450"/>
      <c r="R34" s="211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s="133" customFormat="1" ht="33.950000000000003" customHeight="1" x14ac:dyDescent="0.25">
      <c r="A35" s="134"/>
      <c r="B35" s="143"/>
      <c r="C35" s="209"/>
      <c r="D35" s="209"/>
      <c r="E35" s="141"/>
      <c r="F35" s="455"/>
      <c r="G35" s="141"/>
      <c r="H35" s="451"/>
      <c r="I35" s="452"/>
      <c r="J35" s="227"/>
      <c r="K35" s="209"/>
      <c r="L35" s="209"/>
      <c r="M35" s="141"/>
      <c r="N35" s="455"/>
      <c r="O35" s="141"/>
      <c r="P35" s="195"/>
      <c r="Q35" s="450"/>
      <c r="R35" s="211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s="133" customFormat="1" ht="33.950000000000003" customHeight="1" x14ac:dyDescent="0.25">
      <c r="A36" s="134"/>
      <c r="B36" s="143"/>
      <c r="C36" s="209"/>
      <c r="D36" s="209"/>
      <c r="E36" s="141"/>
      <c r="F36" s="455"/>
      <c r="G36" s="141"/>
      <c r="H36" s="451"/>
      <c r="I36" s="452"/>
      <c r="J36" s="227"/>
      <c r="K36" s="209"/>
      <c r="L36" s="209"/>
      <c r="M36" s="141"/>
      <c r="N36" s="455"/>
      <c r="O36" s="141"/>
      <c r="P36" s="195"/>
      <c r="Q36" s="450"/>
      <c r="R36" s="211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s="133" customFormat="1" ht="33.950000000000003" customHeight="1" x14ac:dyDescent="0.25">
      <c r="A37" s="134"/>
      <c r="B37" s="143"/>
      <c r="C37" s="209"/>
      <c r="D37" s="209"/>
      <c r="E37" s="141"/>
      <c r="F37" s="455"/>
      <c r="G37" s="141"/>
      <c r="H37" s="451"/>
      <c r="I37" s="452"/>
      <c r="J37" s="227"/>
      <c r="K37" s="209"/>
      <c r="L37" s="209"/>
      <c r="M37" s="141"/>
      <c r="N37" s="455"/>
      <c r="O37" s="141"/>
      <c r="P37" s="195"/>
      <c r="Q37" s="450"/>
      <c r="R37" s="211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s="133" customFormat="1" ht="33.950000000000003" customHeight="1" x14ac:dyDescent="0.25">
      <c r="A38" s="134"/>
      <c r="B38" s="143"/>
      <c r="C38" s="209"/>
      <c r="D38" s="209"/>
      <c r="E38" s="141"/>
      <c r="F38" s="455"/>
      <c r="G38" s="141"/>
      <c r="H38" s="451"/>
      <c r="I38" s="452"/>
      <c r="J38" s="227"/>
      <c r="K38" s="209"/>
      <c r="L38" s="209"/>
      <c r="M38" s="141"/>
      <c r="N38" s="455"/>
      <c r="O38" s="141"/>
      <c r="P38" s="195"/>
      <c r="Q38" s="450"/>
      <c r="R38" s="211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s="133" customFormat="1" ht="33.950000000000003" customHeight="1" x14ac:dyDescent="0.25">
      <c r="A39" s="134"/>
      <c r="B39" s="143"/>
      <c r="C39" s="209"/>
      <c r="D39" s="209"/>
      <c r="E39" s="141"/>
      <c r="F39" s="455"/>
      <c r="G39" s="141"/>
      <c r="H39" s="451"/>
      <c r="I39" s="452"/>
      <c r="J39" s="227"/>
      <c r="K39" s="209"/>
      <c r="L39" s="209"/>
      <c r="M39" s="141"/>
      <c r="N39" s="455"/>
      <c r="O39" s="141"/>
      <c r="P39" s="195"/>
      <c r="Q39" s="450"/>
      <c r="R39" s="211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s="133" customFormat="1" ht="33.950000000000003" customHeight="1" x14ac:dyDescent="0.25">
      <c r="A40" s="134"/>
      <c r="B40" s="143"/>
      <c r="C40" s="209"/>
      <c r="D40" s="209"/>
      <c r="E40" s="141"/>
      <c r="F40" s="455"/>
      <c r="G40" s="141"/>
      <c r="H40" s="451"/>
      <c r="I40" s="452"/>
      <c r="J40" s="227"/>
      <c r="K40" s="209"/>
      <c r="L40" s="209"/>
      <c r="M40" s="141"/>
      <c r="N40" s="455"/>
      <c r="O40" s="141"/>
      <c r="P40" s="195"/>
      <c r="Q40" s="450"/>
      <c r="R40" s="211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s="133" customFormat="1" ht="33.950000000000003" customHeight="1" x14ac:dyDescent="0.25">
      <c r="A41" s="134"/>
      <c r="B41" s="143"/>
      <c r="C41" s="209"/>
      <c r="D41" s="209"/>
      <c r="E41" s="141"/>
      <c r="F41" s="455"/>
      <c r="G41" s="141"/>
      <c r="H41" s="451"/>
      <c r="I41" s="452"/>
      <c r="J41" s="227"/>
      <c r="K41" s="209"/>
      <c r="L41" s="209"/>
      <c r="M41" s="141"/>
      <c r="N41" s="455"/>
      <c r="O41" s="141"/>
      <c r="P41" s="195"/>
      <c r="Q41" s="450"/>
      <c r="R41" s="211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s="133" customFormat="1" ht="33.950000000000003" customHeight="1" x14ac:dyDescent="0.25">
      <c r="A42" s="134"/>
      <c r="B42" s="143"/>
      <c r="C42" s="209"/>
      <c r="D42" s="209"/>
      <c r="E42" s="141"/>
      <c r="F42" s="455"/>
      <c r="G42" s="141"/>
      <c r="H42" s="451"/>
      <c r="I42" s="452"/>
      <c r="J42" s="227"/>
      <c r="K42" s="209"/>
      <c r="L42" s="209"/>
      <c r="M42" s="141"/>
      <c r="N42" s="455"/>
      <c r="O42" s="141"/>
      <c r="P42" s="195"/>
      <c r="Q42" s="450"/>
      <c r="R42" s="211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s="133" customFormat="1" ht="33.950000000000003" customHeight="1" x14ac:dyDescent="0.25">
      <c r="A43" s="134"/>
      <c r="B43" s="143"/>
      <c r="C43" s="209"/>
      <c r="D43" s="209"/>
      <c r="E43" s="141"/>
      <c r="F43" s="455"/>
      <c r="G43" s="141"/>
      <c r="H43" s="451"/>
      <c r="I43" s="452"/>
      <c r="J43" s="227"/>
      <c r="K43" s="209"/>
      <c r="L43" s="209"/>
      <c r="M43" s="141"/>
      <c r="N43" s="455"/>
      <c r="O43" s="141"/>
      <c r="P43" s="195"/>
      <c r="Q43" s="450"/>
      <c r="R43" s="211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s="133" customFormat="1" ht="33.950000000000003" customHeight="1" x14ac:dyDescent="0.25">
      <c r="A44" s="134"/>
      <c r="B44" s="143"/>
      <c r="C44" s="209"/>
      <c r="D44" s="209"/>
      <c r="E44" s="141"/>
      <c r="F44" s="455"/>
      <c r="G44" s="141"/>
      <c r="H44" s="451"/>
      <c r="I44" s="452"/>
      <c r="J44" s="227"/>
      <c r="K44" s="209"/>
      <c r="L44" s="209"/>
      <c r="M44" s="141"/>
      <c r="N44" s="455"/>
      <c r="O44" s="141"/>
      <c r="P44" s="195"/>
      <c r="Q44" s="450"/>
      <c r="R44" s="211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133" customFormat="1" ht="33.950000000000003" customHeight="1" x14ac:dyDescent="0.25">
      <c r="A45" s="134"/>
      <c r="B45" s="143"/>
      <c r="C45" s="209"/>
      <c r="D45" s="209"/>
      <c r="E45" s="141"/>
      <c r="F45" s="455"/>
      <c r="G45" s="141"/>
      <c r="H45" s="451"/>
      <c r="I45" s="452"/>
      <c r="J45" s="227"/>
      <c r="K45" s="209"/>
      <c r="L45" s="209"/>
      <c r="M45" s="141"/>
      <c r="N45" s="455"/>
      <c r="O45" s="141"/>
      <c r="P45" s="195"/>
      <c r="Q45" s="450"/>
      <c r="R45" s="211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133" customFormat="1" ht="33.950000000000003" customHeight="1" x14ac:dyDescent="0.25">
      <c r="A46" s="134"/>
      <c r="B46" s="143"/>
      <c r="C46" s="209"/>
      <c r="D46" s="209"/>
      <c r="E46" s="141"/>
      <c r="F46" s="455"/>
      <c r="G46" s="141"/>
      <c r="H46" s="451"/>
      <c r="I46" s="452"/>
      <c r="J46" s="227"/>
      <c r="K46" s="209"/>
      <c r="L46" s="209"/>
      <c r="M46" s="141"/>
      <c r="N46" s="455"/>
      <c r="O46" s="141"/>
      <c r="P46" s="195"/>
      <c r="Q46" s="450"/>
      <c r="R46" s="211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133" customFormat="1" ht="33.950000000000003" customHeight="1" x14ac:dyDescent="0.25">
      <c r="A47" s="134"/>
      <c r="B47" s="143"/>
      <c r="C47" s="209"/>
      <c r="D47" s="209"/>
      <c r="E47" s="141"/>
      <c r="F47" s="455"/>
      <c r="G47" s="141"/>
      <c r="H47" s="451"/>
      <c r="I47" s="452"/>
      <c r="J47" s="227"/>
      <c r="K47" s="209"/>
      <c r="L47" s="209"/>
      <c r="M47" s="141"/>
      <c r="N47" s="455"/>
      <c r="O47" s="141"/>
      <c r="P47" s="195"/>
      <c r="Q47" s="450"/>
      <c r="R47" s="211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133" customFormat="1" ht="33.950000000000003" customHeight="1" x14ac:dyDescent="0.25">
      <c r="A48" s="134"/>
      <c r="B48" s="143"/>
      <c r="C48" s="209"/>
      <c r="D48" s="209"/>
      <c r="E48" s="141"/>
      <c r="F48" s="455"/>
      <c r="G48" s="141"/>
      <c r="H48" s="451"/>
      <c r="I48" s="452"/>
      <c r="J48" s="227"/>
      <c r="K48" s="209"/>
      <c r="L48" s="209"/>
      <c r="M48" s="141"/>
      <c r="N48" s="455"/>
      <c r="O48" s="141"/>
      <c r="P48" s="195"/>
      <c r="Q48" s="450"/>
      <c r="R48" s="211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133" customFormat="1" ht="33.950000000000003" customHeight="1" x14ac:dyDescent="0.25">
      <c r="A49" s="134"/>
      <c r="B49" s="143"/>
      <c r="C49" s="209"/>
      <c r="D49" s="209"/>
      <c r="E49" s="141"/>
      <c r="F49" s="455"/>
      <c r="G49" s="141"/>
      <c r="H49" s="451"/>
      <c r="I49" s="452"/>
      <c r="J49" s="227"/>
      <c r="K49" s="209"/>
      <c r="L49" s="209"/>
      <c r="M49" s="141"/>
      <c r="N49" s="455"/>
      <c r="O49" s="141"/>
      <c r="P49" s="195"/>
      <c r="Q49" s="450"/>
      <c r="R49" s="211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133" customFormat="1" ht="33.950000000000003" customHeight="1" x14ac:dyDescent="0.25">
      <c r="A50" s="134"/>
      <c r="B50" s="143"/>
      <c r="C50" s="209"/>
      <c r="D50" s="209"/>
      <c r="E50" s="141"/>
      <c r="F50" s="455"/>
      <c r="G50" s="141"/>
      <c r="H50" s="451"/>
      <c r="I50" s="452"/>
      <c r="J50" s="227"/>
      <c r="K50" s="209"/>
      <c r="L50" s="209"/>
      <c r="M50" s="141"/>
      <c r="N50" s="455"/>
      <c r="O50" s="141"/>
      <c r="P50" s="195"/>
      <c r="Q50" s="450"/>
      <c r="R50" s="211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s="133" customFormat="1" ht="33.950000000000003" customHeight="1" x14ac:dyDescent="0.25">
      <c r="A51" s="134"/>
      <c r="B51" s="143"/>
      <c r="C51" s="209"/>
      <c r="D51" s="209"/>
      <c r="E51" s="141"/>
      <c r="F51" s="455"/>
      <c r="G51" s="141"/>
      <c r="H51" s="451"/>
      <c r="I51" s="452"/>
      <c r="J51" s="227"/>
      <c r="K51" s="209"/>
      <c r="L51" s="209"/>
      <c r="M51" s="141"/>
      <c r="N51" s="455"/>
      <c r="O51" s="141"/>
      <c r="P51" s="195"/>
      <c r="Q51" s="450"/>
      <c r="R51" s="211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s="133" customFormat="1" ht="33.950000000000003" customHeight="1" x14ac:dyDescent="0.25">
      <c r="A52" s="134"/>
      <c r="B52" s="143"/>
      <c r="C52" s="209"/>
      <c r="D52" s="209"/>
      <c r="E52" s="141"/>
      <c r="F52" s="455"/>
      <c r="G52" s="141"/>
      <c r="H52" s="451"/>
      <c r="I52" s="452"/>
      <c r="J52" s="227"/>
      <c r="K52" s="209"/>
      <c r="L52" s="209"/>
      <c r="M52" s="141"/>
      <c r="N52" s="455"/>
      <c r="O52" s="141"/>
      <c r="P52" s="195"/>
      <c r="Q52" s="450"/>
      <c r="R52" s="211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s="133" customFormat="1" ht="33.950000000000003" customHeight="1" x14ac:dyDescent="0.25">
      <c r="A53" s="134"/>
      <c r="B53" s="143"/>
      <c r="C53" s="209"/>
      <c r="D53" s="209"/>
      <c r="E53" s="141"/>
      <c r="F53" s="455"/>
      <c r="G53" s="141"/>
      <c r="H53" s="451"/>
      <c r="I53" s="452"/>
      <c r="J53" s="227"/>
      <c r="K53" s="209"/>
      <c r="L53" s="209"/>
      <c r="M53" s="141"/>
      <c r="N53" s="455"/>
      <c r="O53" s="141"/>
      <c r="P53" s="195"/>
      <c r="Q53" s="450"/>
      <c r="R53" s="211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1:39" s="133" customFormat="1" ht="33.950000000000003" customHeight="1" x14ac:dyDescent="0.25">
      <c r="A54" s="134"/>
      <c r="B54" s="143"/>
      <c r="C54" s="209"/>
      <c r="D54" s="209"/>
      <c r="E54" s="141"/>
      <c r="F54" s="455"/>
      <c r="G54" s="141"/>
      <c r="H54" s="451"/>
      <c r="I54" s="452"/>
      <c r="J54" s="227"/>
      <c r="K54" s="209"/>
      <c r="L54" s="209"/>
      <c r="M54" s="141"/>
      <c r="N54" s="455"/>
      <c r="O54" s="141"/>
      <c r="P54" s="195"/>
      <c r="Q54" s="450"/>
      <c r="R54" s="211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1:39" s="133" customFormat="1" ht="33.950000000000003" customHeight="1" x14ac:dyDescent="0.25">
      <c r="A55" s="134"/>
      <c r="B55" s="143"/>
      <c r="C55" s="209"/>
      <c r="D55" s="209"/>
      <c r="E55" s="141"/>
      <c r="F55" s="455"/>
      <c r="G55" s="141"/>
      <c r="H55" s="451"/>
      <c r="I55" s="452"/>
      <c r="J55" s="227"/>
      <c r="K55" s="209"/>
      <c r="L55" s="209"/>
      <c r="M55" s="141"/>
      <c r="N55" s="455"/>
      <c r="O55" s="141"/>
      <c r="P55" s="195"/>
      <c r="Q55" s="450"/>
      <c r="R55" s="211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133" customFormat="1" ht="33.950000000000003" customHeight="1" x14ac:dyDescent="0.25">
      <c r="A56" s="134"/>
      <c r="B56" s="143"/>
      <c r="C56" s="209"/>
      <c r="D56" s="209"/>
      <c r="E56" s="141"/>
      <c r="F56" s="455"/>
      <c r="G56" s="141"/>
      <c r="H56" s="451"/>
      <c r="I56" s="452"/>
      <c r="J56" s="227"/>
      <c r="K56" s="209"/>
      <c r="L56" s="209"/>
      <c r="M56" s="141"/>
      <c r="N56" s="455"/>
      <c r="O56" s="141"/>
      <c r="P56" s="195"/>
      <c r="Q56" s="450"/>
      <c r="R56" s="211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133" customFormat="1" ht="33.950000000000003" customHeight="1" x14ac:dyDescent="0.25">
      <c r="A57" s="134"/>
      <c r="B57" s="143"/>
      <c r="C57" s="209"/>
      <c r="D57" s="209"/>
      <c r="E57" s="141"/>
      <c r="F57" s="455"/>
      <c r="G57" s="141"/>
      <c r="H57" s="451"/>
      <c r="I57" s="452"/>
      <c r="J57" s="227"/>
      <c r="K57" s="209"/>
      <c r="L57" s="209"/>
      <c r="M57" s="141"/>
      <c r="N57" s="455"/>
      <c r="O57" s="141"/>
      <c r="P57" s="195"/>
      <c r="Q57" s="450"/>
      <c r="R57" s="211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133" customFormat="1" ht="33.950000000000003" customHeight="1" x14ac:dyDescent="0.25">
      <c r="A58" s="134"/>
      <c r="B58" s="143"/>
      <c r="C58" s="209"/>
      <c r="D58" s="209"/>
      <c r="E58" s="141"/>
      <c r="F58" s="455"/>
      <c r="G58" s="141"/>
      <c r="H58" s="451"/>
      <c r="I58" s="452"/>
      <c r="J58" s="227"/>
      <c r="K58" s="209"/>
      <c r="L58" s="209"/>
      <c r="M58" s="141"/>
      <c r="N58" s="455"/>
      <c r="O58" s="141"/>
      <c r="P58" s="195"/>
      <c r="Q58" s="450"/>
      <c r="R58" s="211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133" customFormat="1" ht="33.950000000000003" customHeight="1" x14ac:dyDescent="0.25">
      <c r="A59" s="134"/>
      <c r="B59" s="143"/>
      <c r="C59" s="209"/>
      <c r="D59" s="209"/>
      <c r="E59" s="141"/>
      <c r="F59" s="455"/>
      <c r="G59" s="141"/>
      <c r="H59" s="451"/>
      <c r="I59" s="452"/>
      <c r="J59" s="227"/>
      <c r="K59" s="209"/>
      <c r="L59" s="209"/>
      <c r="M59" s="141"/>
      <c r="N59" s="455"/>
      <c r="O59" s="141"/>
      <c r="P59" s="195"/>
      <c r="Q59" s="450"/>
      <c r="R59" s="211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133" customFormat="1" ht="33.950000000000003" customHeight="1" x14ac:dyDescent="0.25">
      <c r="A60" s="134"/>
      <c r="B60" s="143"/>
      <c r="C60" s="209"/>
      <c r="D60" s="209"/>
      <c r="E60" s="141"/>
      <c r="F60" s="455"/>
      <c r="G60" s="141"/>
      <c r="H60" s="451"/>
      <c r="I60" s="452"/>
      <c r="J60" s="227"/>
      <c r="K60" s="209"/>
      <c r="L60" s="209"/>
      <c r="M60" s="141"/>
      <c r="N60" s="455"/>
      <c r="O60" s="141"/>
      <c r="P60" s="195"/>
      <c r="Q60" s="450"/>
      <c r="R60" s="211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133" customFormat="1" ht="33.950000000000003" customHeight="1" x14ac:dyDescent="0.25">
      <c r="A61" s="134"/>
      <c r="B61" s="143"/>
      <c r="C61" s="209"/>
      <c r="D61" s="209"/>
      <c r="E61" s="141"/>
      <c r="F61" s="455"/>
      <c r="G61" s="141"/>
      <c r="H61" s="451"/>
      <c r="I61" s="452"/>
      <c r="J61" s="227"/>
      <c r="K61" s="209"/>
      <c r="L61" s="209"/>
      <c r="M61" s="141"/>
      <c r="N61" s="455"/>
      <c r="O61" s="141"/>
      <c r="P61" s="195"/>
      <c r="Q61" s="450"/>
      <c r="R61" s="211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133" customFormat="1" ht="33.950000000000003" customHeight="1" x14ac:dyDescent="0.25">
      <c r="A62" s="134"/>
      <c r="B62" s="143"/>
      <c r="C62" s="209"/>
      <c r="D62" s="209"/>
      <c r="E62" s="141"/>
      <c r="F62" s="455"/>
      <c r="G62" s="141"/>
      <c r="H62" s="451"/>
      <c r="I62" s="452"/>
      <c r="J62" s="227"/>
      <c r="K62" s="209"/>
      <c r="L62" s="209"/>
      <c r="M62" s="141"/>
      <c r="N62" s="455"/>
      <c r="O62" s="141"/>
      <c r="P62" s="195"/>
      <c r="Q62" s="450"/>
      <c r="R62" s="211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133" customFormat="1" ht="33.950000000000003" customHeight="1" x14ac:dyDescent="0.25">
      <c r="A63" s="134"/>
      <c r="B63" s="143"/>
      <c r="C63" s="209"/>
      <c r="D63" s="209"/>
      <c r="E63" s="141"/>
      <c r="F63" s="455"/>
      <c r="G63" s="141"/>
      <c r="H63" s="451"/>
      <c r="I63" s="452"/>
      <c r="J63" s="227"/>
      <c r="K63" s="209"/>
      <c r="L63" s="209"/>
      <c r="M63" s="141"/>
      <c r="N63" s="455"/>
      <c r="O63" s="141"/>
      <c r="P63" s="195"/>
      <c r="Q63" s="450"/>
      <c r="R63" s="211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133" customFormat="1" ht="33.950000000000003" customHeight="1" x14ac:dyDescent="0.25">
      <c r="A64" s="134"/>
      <c r="B64" s="143"/>
      <c r="C64" s="209"/>
      <c r="D64" s="209"/>
      <c r="E64" s="141"/>
      <c r="F64" s="455"/>
      <c r="G64" s="141"/>
      <c r="H64" s="451"/>
      <c r="I64" s="452"/>
      <c r="J64" s="227"/>
      <c r="K64" s="209"/>
      <c r="L64" s="209"/>
      <c r="M64" s="141"/>
      <c r="N64" s="455"/>
      <c r="O64" s="141"/>
      <c r="P64" s="195"/>
      <c r="Q64" s="450"/>
      <c r="R64" s="211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39" s="133" customFormat="1" ht="33.950000000000003" customHeight="1" x14ac:dyDescent="0.25">
      <c r="A65" s="134"/>
      <c r="B65" s="143"/>
      <c r="C65" s="209"/>
      <c r="D65" s="209"/>
      <c r="E65" s="141"/>
      <c r="F65" s="455"/>
      <c r="G65" s="141"/>
      <c r="H65" s="451"/>
      <c r="I65" s="452"/>
      <c r="J65" s="227"/>
      <c r="K65" s="209"/>
      <c r="L65" s="209"/>
      <c r="M65" s="141"/>
      <c r="N65" s="455"/>
      <c r="O65" s="141"/>
      <c r="P65" s="195"/>
      <c r="Q65" s="450"/>
      <c r="R65" s="211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39" s="133" customFormat="1" ht="33.950000000000003" customHeight="1" x14ac:dyDescent="0.25">
      <c r="A66" s="134"/>
      <c r="B66" s="143"/>
      <c r="C66" s="209"/>
      <c r="D66" s="209"/>
      <c r="E66" s="141"/>
      <c r="F66" s="455"/>
      <c r="G66" s="141"/>
      <c r="H66" s="451"/>
      <c r="I66" s="452"/>
      <c r="J66" s="227"/>
      <c r="K66" s="209"/>
      <c r="L66" s="209"/>
      <c r="M66" s="141"/>
      <c r="N66" s="455"/>
      <c r="O66" s="141"/>
      <c r="P66" s="195"/>
      <c r="Q66" s="450"/>
      <c r="R66" s="211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39" s="133" customFormat="1" ht="33.950000000000003" customHeight="1" x14ac:dyDescent="0.25">
      <c r="A67" s="134"/>
      <c r="B67" s="143"/>
      <c r="C67" s="209"/>
      <c r="D67" s="209"/>
      <c r="E67" s="141"/>
      <c r="F67" s="455"/>
      <c r="G67" s="141"/>
      <c r="H67" s="451"/>
      <c r="I67" s="452"/>
      <c r="J67" s="227"/>
      <c r="K67" s="209"/>
      <c r="L67" s="209"/>
      <c r="M67" s="141"/>
      <c r="N67" s="455"/>
      <c r="O67" s="141"/>
      <c r="P67" s="195"/>
      <c r="Q67" s="450"/>
      <c r="R67" s="211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39" s="133" customFormat="1" ht="33.950000000000003" customHeight="1" x14ac:dyDescent="0.25">
      <c r="A68" s="134"/>
      <c r="B68" s="143"/>
      <c r="C68" s="209"/>
      <c r="D68" s="209"/>
      <c r="E68" s="141"/>
      <c r="F68" s="455"/>
      <c r="G68" s="141"/>
      <c r="H68" s="451"/>
      <c r="I68" s="452"/>
      <c r="J68" s="227"/>
      <c r="K68" s="209"/>
      <c r="L68" s="209"/>
      <c r="M68" s="141"/>
      <c r="N68" s="455"/>
      <c r="O68" s="141"/>
      <c r="P68" s="195"/>
      <c r="Q68" s="450"/>
      <c r="R68" s="211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</row>
    <row r="69" spans="1:39" s="133" customFormat="1" ht="33.950000000000003" customHeight="1" x14ac:dyDescent="0.25">
      <c r="A69" s="134"/>
      <c r="B69" s="143"/>
      <c r="C69" s="209"/>
      <c r="D69" s="209"/>
      <c r="E69" s="141"/>
      <c r="F69" s="455"/>
      <c r="G69" s="141"/>
      <c r="H69" s="451"/>
      <c r="I69" s="452"/>
      <c r="J69" s="227"/>
      <c r="K69" s="209"/>
      <c r="L69" s="209"/>
      <c r="M69" s="141"/>
      <c r="N69" s="455"/>
      <c r="O69" s="141"/>
      <c r="P69" s="195"/>
      <c r="Q69" s="450"/>
      <c r="R69" s="211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</row>
    <row r="70" spans="1:39" s="133" customFormat="1" ht="33.950000000000003" customHeight="1" x14ac:dyDescent="0.25">
      <c r="A70" s="134"/>
      <c r="B70" s="143"/>
      <c r="C70" s="209"/>
      <c r="D70" s="209"/>
      <c r="E70" s="141"/>
      <c r="F70" s="455"/>
      <c r="G70" s="141"/>
      <c r="H70" s="451"/>
      <c r="I70" s="452"/>
      <c r="J70" s="227"/>
      <c r="K70" s="209"/>
      <c r="L70" s="209"/>
      <c r="M70" s="141"/>
      <c r="N70" s="455"/>
      <c r="O70" s="141"/>
      <c r="P70" s="195"/>
      <c r="Q70" s="450"/>
      <c r="R70" s="211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</row>
    <row r="71" spans="1:39" s="133" customFormat="1" ht="33.950000000000003" customHeight="1" x14ac:dyDescent="0.25">
      <c r="A71" s="134"/>
      <c r="B71" s="143"/>
      <c r="C71" s="209"/>
      <c r="D71" s="209"/>
      <c r="E71" s="141"/>
      <c r="F71" s="455"/>
      <c r="G71" s="141"/>
      <c r="H71" s="451"/>
      <c r="I71" s="452"/>
      <c r="J71" s="227"/>
      <c r="K71" s="209"/>
      <c r="L71" s="209"/>
      <c r="M71" s="141"/>
      <c r="N71" s="455"/>
      <c r="O71" s="141"/>
      <c r="P71" s="195"/>
      <c r="Q71" s="450"/>
      <c r="R71" s="211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</row>
    <row r="72" spans="1:39" s="133" customFormat="1" ht="33.950000000000003" customHeight="1" x14ac:dyDescent="0.25">
      <c r="A72" s="134"/>
      <c r="B72" s="143"/>
      <c r="C72" s="209"/>
      <c r="D72" s="209"/>
      <c r="E72" s="141"/>
      <c r="F72" s="455"/>
      <c r="G72" s="141"/>
      <c r="H72" s="451"/>
      <c r="I72" s="452"/>
      <c r="J72" s="227"/>
      <c r="K72" s="209"/>
      <c r="L72" s="209"/>
      <c r="M72" s="141"/>
      <c r="N72" s="455"/>
      <c r="O72" s="141"/>
      <c r="P72" s="195"/>
      <c r="Q72" s="450"/>
      <c r="R72" s="211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</row>
    <row r="73" spans="1:39" s="133" customFormat="1" ht="33.950000000000003" customHeight="1" x14ac:dyDescent="0.25">
      <c r="A73" s="134"/>
      <c r="B73" s="143"/>
      <c r="C73" s="209"/>
      <c r="D73" s="209"/>
      <c r="E73" s="141"/>
      <c r="F73" s="455"/>
      <c r="G73" s="141"/>
      <c r="H73" s="451"/>
      <c r="I73" s="452"/>
      <c r="J73" s="227"/>
      <c r="K73" s="209"/>
      <c r="L73" s="209"/>
      <c r="M73" s="141"/>
      <c r="N73" s="455"/>
      <c r="O73" s="141"/>
      <c r="P73" s="195"/>
      <c r="Q73" s="450"/>
      <c r="R73" s="211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</row>
    <row r="74" spans="1:39" s="133" customFormat="1" ht="33.950000000000003" customHeight="1" x14ac:dyDescent="0.25">
      <c r="A74" s="134"/>
      <c r="B74" s="143"/>
      <c r="C74" s="209"/>
      <c r="D74" s="209"/>
      <c r="E74" s="141"/>
      <c r="F74" s="455"/>
      <c r="G74" s="141"/>
      <c r="H74" s="451"/>
      <c r="I74" s="452"/>
      <c r="J74" s="227"/>
      <c r="K74" s="209"/>
      <c r="L74" s="209"/>
      <c r="M74" s="141"/>
      <c r="N74" s="455"/>
      <c r="O74" s="141"/>
      <c r="P74" s="195"/>
      <c r="Q74" s="450"/>
      <c r="R74" s="211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</row>
    <row r="75" spans="1:39" s="133" customFormat="1" ht="33.950000000000003" customHeight="1" x14ac:dyDescent="0.25">
      <c r="A75" s="134"/>
      <c r="B75" s="143"/>
      <c r="C75" s="209"/>
      <c r="D75" s="209"/>
      <c r="E75" s="141"/>
      <c r="F75" s="455"/>
      <c r="G75" s="141"/>
      <c r="H75" s="451"/>
      <c r="I75" s="452"/>
      <c r="J75" s="227"/>
      <c r="K75" s="209"/>
      <c r="L75" s="209"/>
      <c r="M75" s="141"/>
      <c r="N75" s="455"/>
      <c r="O75" s="141"/>
      <c r="P75" s="195"/>
      <c r="Q75" s="450"/>
      <c r="R75" s="211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</row>
    <row r="76" spans="1:39" s="133" customFormat="1" ht="33.950000000000003" customHeight="1" x14ac:dyDescent="0.25">
      <c r="A76" s="134"/>
      <c r="B76" s="143"/>
      <c r="C76" s="209"/>
      <c r="D76" s="209"/>
      <c r="E76" s="141"/>
      <c r="F76" s="455"/>
      <c r="G76" s="141"/>
      <c r="H76" s="451"/>
      <c r="I76" s="452"/>
      <c r="J76" s="227"/>
      <c r="K76" s="209"/>
      <c r="L76" s="209"/>
      <c r="M76" s="141"/>
      <c r="N76" s="455"/>
      <c r="O76" s="141"/>
      <c r="P76" s="195"/>
      <c r="Q76" s="450"/>
      <c r="R76" s="211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</row>
    <row r="77" spans="1:39" s="133" customFormat="1" ht="33.950000000000003" customHeight="1" x14ac:dyDescent="0.25">
      <c r="A77" s="134"/>
      <c r="B77" s="143"/>
      <c r="C77" s="209"/>
      <c r="D77" s="209"/>
      <c r="E77" s="141"/>
      <c r="F77" s="455"/>
      <c r="G77" s="141"/>
      <c r="H77" s="451"/>
      <c r="I77" s="452"/>
      <c r="J77" s="227"/>
      <c r="K77" s="209"/>
      <c r="L77" s="209"/>
      <c r="M77" s="141"/>
      <c r="N77" s="455"/>
      <c r="O77" s="141"/>
      <c r="P77" s="195"/>
      <c r="Q77" s="450"/>
      <c r="R77" s="211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</row>
    <row r="78" spans="1:39" s="133" customFormat="1" ht="33.950000000000003" customHeight="1" x14ac:dyDescent="0.25">
      <c r="A78" s="134"/>
      <c r="B78" s="143"/>
      <c r="C78" s="209"/>
      <c r="D78" s="209"/>
      <c r="E78" s="141"/>
      <c r="F78" s="455"/>
      <c r="G78" s="141"/>
      <c r="H78" s="451"/>
      <c r="I78" s="452"/>
      <c r="J78" s="227"/>
      <c r="K78" s="209"/>
      <c r="L78" s="209"/>
      <c r="M78" s="141"/>
      <c r="N78" s="455"/>
      <c r="O78" s="141"/>
      <c r="P78" s="195"/>
      <c r="Q78" s="450"/>
      <c r="R78" s="211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</row>
    <row r="79" spans="1:39" s="133" customFormat="1" ht="33.950000000000003" customHeight="1" x14ac:dyDescent="0.25">
      <c r="A79" s="134"/>
      <c r="B79" s="143"/>
      <c r="C79" s="209"/>
      <c r="D79" s="209"/>
      <c r="E79" s="141"/>
      <c r="F79" s="455"/>
      <c r="G79" s="141"/>
      <c r="H79" s="451"/>
      <c r="I79" s="452"/>
      <c r="J79" s="227"/>
      <c r="K79" s="209"/>
      <c r="L79" s="209"/>
      <c r="M79" s="141"/>
      <c r="N79" s="455"/>
      <c r="O79" s="141"/>
      <c r="P79" s="195"/>
      <c r="Q79" s="450"/>
      <c r="R79" s="211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</row>
    <row r="80" spans="1:39" s="133" customFormat="1" ht="33.950000000000003" customHeight="1" x14ac:dyDescent="0.25">
      <c r="A80" s="134"/>
      <c r="B80" s="143"/>
      <c r="C80" s="209"/>
      <c r="D80" s="209"/>
      <c r="E80" s="141"/>
      <c r="F80" s="455"/>
      <c r="G80" s="141"/>
      <c r="H80" s="451"/>
      <c r="I80" s="452"/>
      <c r="J80" s="227"/>
      <c r="K80" s="209"/>
      <c r="L80" s="209"/>
      <c r="M80" s="141"/>
      <c r="N80" s="455"/>
      <c r="O80" s="141"/>
      <c r="P80" s="195"/>
      <c r="Q80" s="450"/>
      <c r="R80" s="211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</row>
    <row r="81" spans="1:39" s="133" customFormat="1" ht="33.950000000000003" customHeight="1" x14ac:dyDescent="0.25">
      <c r="A81" s="134"/>
      <c r="B81" s="143"/>
      <c r="C81" s="209"/>
      <c r="D81" s="209"/>
      <c r="E81" s="141"/>
      <c r="F81" s="455"/>
      <c r="G81" s="141"/>
      <c r="H81" s="451"/>
      <c r="I81" s="452"/>
      <c r="J81" s="227"/>
      <c r="K81" s="209"/>
      <c r="L81" s="209"/>
      <c r="M81" s="141"/>
      <c r="N81" s="455"/>
      <c r="O81" s="141"/>
      <c r="P81" s="195"/>
      <c r="Q81" s="450"/>
      <c r="R81" s="211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</row>
    <row r="82" spans="1:39" s="133" customFormat="1" ht="33.950000000000003" customHeight="1" x14ac:dyDescent="0.25">
      <c r="A82" s="134"/>
      <c r="B82" s="143"/>
      <c r="C82" s="209"/>
      <c r="D82" s="209"/>
      <c r="E82" s="141"/>
      <c r="F82" s="455"/>
      <c r="G82" s="141"/>
      <c r="H82" s="451"/>
      <c r="I82" s="452"/>
      <c r="J82" s="227"/>
      <c r="K82" s="209"/>
      <c r="L82" s="209"/>
      <c r="M82" s="141"/>
      <c r="N82" s="455"/>
      <c r="O82" s="141"/>
      <c r="P82" s="195"/>
      <c r="Q82" s="450"/>
      <c r="R82" s="211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</row>
    <row r="83" spans="1:39" s="133" customFormat="1" ht="33.950000000000003" customHeight="1" x14ac:dyDescent="0.25">
      <c r="A83" s="134"/>
      <c r="B83" s="143"/>
      <c r="C83" s="209"/>
      <c r="D83" s="209"/>
      <c r="E83" s="141"/>
      <c r="F83" s="455"/>
      <c r="G83" s="141"/>
      <c r="H83" s="451"/>
      <c r="I83" s="452"/>
      <c r="J83" s="227"/>
      <c r="K83" s="209"/>
      <c r="L83" s="209"/>
      <c r="M83" s="141"/>
      <c r="N83" s="455"/>
      <c r="O83" s="141"/>
      <c r="P83" s="195"/>
      <c r="Q83" s="450"/>
      <c r="R83" s="211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</row>
    <row r="84" spans="1:39" s="133" customFormat="1" ht="33.950000000000003" customHeight="1" x14ac:dyDescent="0.25">
      <c r="A84" s="134"/>
      <c r="B84" s="143"/>
      <c r="C84" s="209"/>
      <c r="D84" s="209"/>
      <c r="E84" s="141"/>
      <c r="F84" s="455"/>
      <c r="G84" s="141"/>
      <c r="H84" s="451"/>
      <c r="I84" s="452"/>
      <c r="J84" s="227"/>
      <c r="K84" s="209"/>
      <c r="L84" s="209"/>
      <c r="M84" s="141"/>
      <c r="N84" s="455"/>
      <c r="O84" s="141"/>
      <c r="P84" s="195"/>
      <c r="Q84" s="450"/>
      <c r="R84" s="211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</row>
    <row r="85" spans="1:39" s="133" customFormat="1" ht="33.950000000000003" customHeight="1" x14ac:dyDescent="0.25">
      <c r="A85" s="134"/>
      <c r="B85" s="143"/>
      <c r="C85" s="209"/>
      <c r="D85" s="209"/>
      <c r="E85" s="141"/>
      <c r="F85" s="455"/>
      <c r="G85" s="141"/>
      <c r="H85" s="451"/>
      <c r="I85" s="452"/>
      <c r="J85" s="227"/>
      <c r="K85" s="209"/>
      <c r="L85" s="209"/>
      <c r="M85" s="141"/>
      <c r="N85" s="455"/>
      <c r="O85" s="141"/>
      <c r="P85" s="195"/>
      <c r="Q85" s="450"/>
      <c r="R85" s="211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</row>
    <row r="86" spans="1:39" s="133" customFormat="1" ht="33.950000000000003" customHeight="1" x14ac:dyDescent="0.25">
      <c r="A86" s="134"/>
      <c r="B86" s="143"/>
      <c r="C86" s="209"/>
      <c r="D86" s="209"/>
      <c r="E86" s="141"/>
      <c r="F86" s="455"/>
      <c r="G86" s="141"/>
      <c r="H86" s="451"/>
      <c r="I86" s="452"/>
      <c r="J86" s="227"/>
      <c r="K86" s="209"/>
      <c r="L86" s="209"/>
      <c r="M86" s="141"/>
      <c r="N86" s="455"/>
      <c r="O86" s="141"/>
      <c r="P86" s="195"/>
      <c r="Q86" s="450"/>
      <c r="R86" s="211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</row>
    <row r="87" spans="1:39" s="133" customFormat="1" ht="33.950000000000003" customHeight="1" x14ac:dyDescent="0.25">
      <c r="A87" s="134"/>
      <c r="B87" s="143"/>
      <c r="C87" s="209"/>
      <c r="D87" s="209"/>
      <c r="E87" s="141"/>
      <c r="F87" s="455"/>
      <c r="G87" s="141"/>
      <c r="H87" s="451"/>
      <c r="I87" s="452"/>
      <c r="J87" s="227"/>
      <c r="K87" s="209"/>
      <c r="L87" s="209"/>
      <c r="M87" s="141"/>
      <c r="N87" s="455"/>
      <c r="O87" s="141"/>
      <c r="P87" s="195"/>
      <c r="Q87" s="450"/>
      <c r="R87" s="211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</row>
    <row r="88" spans="1:39" s="133" customFormat="1" ht="33.950000000000003" customHeight="1" x14ac:dyDescent="0.25">
      <c r="A88" s="134"/>
      <c r="B88" s="143"/>
      <c r="C88" s="209"/>
      <c r="D88" s="209"/>
      <c r="E88" s="141"/>
      <c r="F88" s="455"/>
      <c r="G88" s="141"/>
      <c r="H88" s="451"/>
      <c r="I88" s="452"/>
      <c r="J88" s="227"/>
      <c r="K88" s="209"/>
      <c r="L88" s="209"/>
      <c r="M88" s="141"/>
      <c r="N88" s="455"/>
      <c r="O88" s="141"/>
      <c r="P88" s="195"/>
      <c r="Q88" s="450"/>
      <c r="R88" s="211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</row>
    <row r="89" spans="1:39" s="133" customFormat="1" ht="33.950000000000003" customHeight="1" x14ac:dyDescent="0.25">
      <c r="A89" s="134"/>
      <c r="B89" s="143"/>
      <c r="C89" s="209"/>
      <c r="D89" s="209"/>
      <c r="E89" s="141"/>
      <c r="F89" s="455"/>
      <c r="G89" s="141"/>
      <c r="H89" s="451"/>
      <c r="I89" s="452"/>
      <c r="J89" s="227"/>
      <c r="K89" s="209"/>
      <c r="L89" s="209"/>
      <c r="M89" s="141"/>
      <c r="N89" s="455"/>
      <c r="O89" s="141"/>
      <c r="P89" s="195"/>
      <c r="Q89" s="450"/>
      <c r="R89" s="211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</row>
    <row r="90" spans="1:39" s="133" customFormat="1" ht="33.950000000000003" customHeight="1" x14ac:dyDescent="0.25">
      <c r="A90" s="134"/>
      <c r="B90" s="143"/>
      <c r="C90" s="209"/>
      <c r="D90" s="209"/>
      <c r="E90" s="141"/>
      <c r="F90" s="455"/>
      <c r="G90" s="141"/>
      <c r="H90" s="451"/>
      <c r="I90" s="452"/>
      <c r="J90" s="227"/>
      <c r="K90" s="209"/>
      <c r="L90" s="209"/>
      <c r="M90" s="141"/>
      <c r="N90" s="455"/>
      <c r="O90" s="141"/>
      <c r="P90" s="195"/>
      <c r="Q90" s="450"/>
      <c r="R90" s="211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</row>
    <row r="91" spans="1:39" s="133" customFormat="1" ht="33.950000000000003" customHeight="1" x14ac:dyDescent="0.25">
      <c r="A91" s="134"/>
      <c r="B91" s="143"/>
      <c r="C91" s="209"/>
      <c r="D91" s="209"/>
      <c r="E91" s="141"/>
      <c r="F91" s="455"/>
      <c r="G91" s="141"/>
      <c r="H91" s="451"/>
      <c r="I91" s="452"/>
      <c r="J91" s="227"/>
      <c r="K91" s="209"/>
      <c r="L91" s="209"/>
      <c r="M91" s="141"/>
      <c r="N91" s="455"/>
      <c r="O91" s="141"/>
      <c r="P91" s="195"/>
      <c r="Q91" s="450"/>
      <c r="R91" s="211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</row>
    <row r="92" spans="1:39" s="133" customFormat="1" ht="33.950000000000003" customHeight="1" x14ac:dyDescent="0.25">
      <c r="A92" s="134"/>
      <c r="B92" s="143"/>
      <c r="C92" s="209"/>
      <c r="D92" s="209"/>
      <c r="E92" s="141"/>
      <c r="F92" s="455"/>
      <c r="G92" s="141"/>
      <c r="H92" s="451"/>
      <c r="I92" s="452"/>
      <c r="J92" s="227"/>
      <c r="K92" s="209"/>
      <c r="L92" s="209"/>
      <c r="M92" s="141"/>
      <c r="N92" s="455"/>
      <c r="O92" s="141"/>
      <c r="P92" s="195"/>
      <c r="Q92" s="450"/>
      <c r="R92" s="211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</row>
    <row r="93" spans="1:39" s="133" customFormat="1" ht="33.950000000000003" customHeight="1" x14ac:dyDescent="0.25">
      <c r="A93" s="134"/>
      <c r="B93" s="143"/>
      <c r="C93" s="209"/>
      <c r="D93" s="209"/>
      <c r="E93" s="141"/>
      <c r="F93" s="455"/>
      <c r="G93" s="141"/>
      <c r="H93" s="451"/>
      <c r="I93" s="452"/>
      <c r="J93" s="227"/>
      <c r="K93" s="209"/>
      <c r="L93" s="209"/>
      <c r="M93" s="141"/>
      <c r="N93" s="455"/>
      <c r="O93" s="141"/>
      <c r="P93" s="195"/>
      <c r="Q93" s="450"/>
      <c r="R93" s="211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</row>
    <row r="94" spans="1:39" s="133" customFormat="1" ht="33.950000000000003" customHeight="1" x14ac:dyDescent="0.25">
      <c r="A94" s="134"/>
      <c r="B94" s="143"/>
      <c r="C94" s="209"/>
      <c r="D94" s="209"/>
      <c r="E94" s="141"/>
      <c r="F94" s="455"/>
      <c r="G94" s="141"/>
      <c r="H94" s="451"/>
      <c r="I94" s="452"/>
      <c r="J94" s="227"/>
      <c r="K94" s="209"/>
      <c r="L94" s="209"/>
      <c r="M94" s="141"/>
      <c r="N94" s="455"/>
      <c r="O94" s="141"/>
      <c r="P94" s="195"/>
      <c r="Q94" s="450"/>
      <c r="R94" s="211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</row>
    <row r="95" spans="1:39" s="133" customFormat="1" ht="33.950000000000003" customHeight="1" x14ac:dyDescent="0.25">
      <c r="A95" s="134"/>
      <c r="B95" s="143"/>
      <c r="C95" s="209"/>
      <c r="D95" s="209"/>
      <c r="E95" s="141"/>
      <c r="F95" s="455"/>
      <c r="G95" s="141"/>
      <c r="H95" s="451"/>
      <c r="I95" s="452"/>
      <c r="J95" s="227"/>
      <c r="K95" s="209"/>
      <c r="L95" s="209"/>
      <c r="M95" s="141"/>
      <c r="N95" s="455"/>
      <c r="O95" s="141"/>
      <c r="P95" s="195"/>
      <c r="Q95" s="450"/>
      <c r="R95" s="211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</row>
    <row r="96" spans="1:39" s="133" customFormat="1" ht="33.950000000000003" customHeight="1" x14ac:dyDescent="0.25">
      <c r="A96" s="134"/>
      <c r="B96" s="143"/>
      <c r="C96" s="209"/>
      <c r="D96" s="209"/>
      <c r="E96" s="141"/>
      <c r="F96" s="455"/>
      <c r="G96" s="141"/>
      <c r="H96" s="451"/>
      <c r="I96" s="452"/>
      <c r="J96" s="227"/>
      <c r="K96" s="209"/>
      <c r="L96" s="209"/>
      <c r="M96" s="141"/>
      <c r="N96" s="455"/>
      <c r="O96" s="141"/>
      <c r="P96" s="195"/>
      <c r="Q96" s="450"/>
      <c r="R96" s="211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</row>
    <row r="97" spans="1:39" s="133" customFormat="1" ht="33.950000000000003" customHeight="1" x14ac:dyDescent="0.25">
      <c r="A97" s="134"/>
      <c r="B97" s="143"/>
      <c r="C97" s="209"/>
      <c r="D97" s="209"/>
      <c r="E97" s="141"/>
      <c r="F97" s="455"/>
      <c r="G97" s="141"/>
      <c r="H97" s="451"/>
      <c r="I97" s="452"/>
      <c r="J97" s="227"/>
      <c r="K97" s="209"/>
      <c r="L97" s="209"/>
      <c r="M97" s="141"/>
      <c r="N97" s="455"/>
      <c r="O97" s="141"/>
      <c r="P97" s="195"/>
      <c r="Q97" s="450"/>
      <c r="R97" s="211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</row>
    <row r="98" spans="1:39" s="133" customFormat="1" ht="33.950000000000003" customHeight="1" x14ac:dyDescent="0.25">
      <c r="A98" s="134"/>
      <c r="B98" s="143"/>
      <c r="C98" s="209"/>
      <c r="D98" s="209"/>
      <c r="E98" s="141"/>
      <c r="F98" s="455"/>
      <c r="G98" s="141"/>
      <c r="H98" s="451"/>
      <c r="I98" s="452"/>
      <c r="J98" s="227"/>
      <c r="K98" s="209"/>
      <c r="L98" s="209"/>
      <c r="M98" s="141"/>
      <c r="N98" s="455"/>
      <c r="O98" s="141"/>
      <c r="P98" s="195"/>
      <c r="Q98" s="450"/>
      <c r="R98" s="211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</row>
    <row r="99" spans="1:39" s="133" customFormat="1" ht="33.950000000000003" customHeight="1" x14ac:dyDescent="0.25">
      <c r="A99" s="134"/>
      <c r="B99" s="143"/>
      <c r="C99" s="209"/>
      <c r="D99" s="209"/>
      <c r="E99" s="141"/>
      <c r="F99" s="455"/>
      <c r="G99" s="141"/>
      <c r="H99" s="451"/>
      <c r="I99" s="452"/>
      <c r="J99" s="227"/>
      <c r="K99" s="209"/>
      <c r="L99" s="209"/>
      <c r="M99" s="141"/>
      <c r="N99" s="455"/>
      <c r="O99" s="141"/>
      <c r="P99" s="195"/>
      <c r="Q99" s="450"/>
      <c r="R99" s="211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</row>
    <row r="100" spans="1:39" s="133" customFormat="1" ht="33.950000000000003" customHeight="1" x14ac:dyDescent="0.25">
      <c r="A100" s="134"/>
      <c r="B100" s="143"/>
      <c r="C100" s="209"/>
      <c r="D100" s="209"/>
      <c r="E100" s="141"/>
      <c r="F100" s="455"/>
      <c r="G100" s="141"/>
      <c r="H100" s="451"/>
      <c r="I100" s="452"/>
      <c r="J100" s="227"/>
      <c r="K100" s="209"/>
      <c r="L100" s="209"/>
      <c r="M100" s="141"/>
      <c r="N100" s="455"/>
      <c r="O100" s="141"/>
      <c r="P100" s="195"/>
      <c r="Q100" s="450"/>
      <c r="R100" s="211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</row>
    <row r="101" spans="1:39" s="133" customFormat="1" ht="33.950000000000003" customHeight="1" x14ac:dyDescent="0.25">
      <c r="A101" s="134"/>
      <c r="B101" s="143"/>
      <c r="C101" s="209"/>
      <c r="D101" s="209"/>
      <c r="E101" s="141"/>
      <c r="F101" s="455"/>
      <c r="G101" s="141"/>
      <c r="H101" s="451"/>
      <c r="I101" s="452"/>
      <c r="J101" s="227"/>
      <c r="K101" s="209"/>
      <c r="L101" s="209"/>
      <c r="M101" s="141"/>
      <c r="N101" s="455"/>
      <c r="O101" s="141"/>
      <c r="P101" s="195"/>
      <c r="Q101" s="450"/>
      <c r="R101" s="211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</row>
    <row r="102" spans="1:39" s="133" customFormat="1" ht="33.950000000000003" customHeight="1" x14ac:dyDescent="0.25">
      <c r="A102" s="134"/>
      <c r="B102" s="143"/>
      <c r="C102" s="209"/>
      <c r="D102" s="209"/>
      <c r="E102" s="141"/>
      <c r="F102" s="455"/>
      <c r="G102" s="141"/>
      <c r="H102" s="451"/>
      <c r="I102" s="452"/>
      <c r="J102" s="227"/>
      <c r="K102" s="209"/>
      <c r="L102" s="209"/>
      <c r="M102" s="141"/>
      <c r="N102" s="455"/>
      <c r="O102" s="141"/>
      <c r="P102" s="195"/>
      <c r="Q102" s="450"/>
      <c r="R102" s="211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</row>
    <row r="103" spans="1:39" s="133" customFormat="1" ht="33.950000000000003" customHeight="1" x14ac:dyDescent="0.25">
      <c r="A103" s="134"/>
      <c r="B103" s="143"/>
      <c r="C103" s="209"/>
      <c r="D103" s="209"/>
      <c r="E103" s="141"/>
      <c r="F103" s="455"/>
      <c r="G103" s="141"/>
      <c r="H103" s="451"/>
      <c r="I103" s="452"/>
      <c r="J103" s="227"/>
      <c r="K103" s="209"/>
      <c r="L103" s="209"/>
      <c r="M103" s="141"/>
      <c r="N103" s="455"/>
      <c r="O103" s="141"/>
      <c r="P103" s="195"/>
      <c r="Q103" s="450"/>
      <c r="R103" s="211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</row>
    <row r="104" spans="1:39" s="133" customFormat="1" ht="33.950000000000003" customHeight="1" x14ac:dyDescent="0.25">
      <c r="A104" s="134"/>
      <c r="B104" s="143"/>
      <c r="C104" s="209"/>
      <c r="D104" s="209"/>
      <c r="E104" s="141"/>
      <c r="F104" s="455"/>
      <c r="G104" s="141"/>
      <c r="H104" s="451"/>
      <c r="I104" s="452"/>
      <c r="J104" s="227"/>
      <c r="K104" s="209"/>
      <c r="L104" s="209"/>
      <c r="M104" s="141"/>
      <c r="N104" s="455"/>
      <c r="O104" s="141"/>
      <c r="P104" s="195"/>
      <c r="Q104" s="450"/>
      <c r="R104" s="211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</row>
    <row r="105" spans="1:39" s="133" customFormat="1" ht="33.950000000000003" customHeight="1" x14ac:dyDescent="0.25">
      <c r="A105" s="134"/>
      <c r="B105" s="143"/>
      <c r="C105" s="209"/>
      <c r="D105" s="209"/>
      <c r="E105" s="141"/>
      <c r="F105" s="455"/>
      <c r="G105" s="141"/>
      <c r="H105" s="451"/>
      <c r="I105" s="452"/>
      <c r="J105" s="227"/>
      <c r="K105" s="209"/>
      <c r="L105" s="209"/>
      <c r="M105" s="141"/>
      <c r="N105" s="455"/>
      <c r="O105" s="141"/>
      <c r="P105" s="195"/>
      <c r="Q105" s="450"/>
      <c r="R105" s="211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39" s="133" customFormat="1" ht="33.950000000000003" customHeight="1" x14ac:dyDescent="0.25">
      <c r="A106" s="134"/>
      <c r="B106" s="143"/>
      <c r="C106" s="209"/>
      <c r="D106" s="209"/>
      <c r="E106" s="141"/>
      <c r="F106" s="455"/>
      <c r="G106" s="141"/>
      <c r="H106" s="451"/>
      <c r="I106" s="452"/>
      <c r="J106" s="227"/>
      <c r="K106" s="209"/>
      <c r="L106" s="209"/>
      <c r="M106" s="141"/>
      <c r="N106" s="455"/>
      <c r="O106" s="141"/>
      <c r="P106" s="195"/>
      <c r="Q106" s="450"/>
      <c r="R106" s="211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</row>
    <row r="107" spans="1:39" s="133" customFormat="1" ht="33.950000000000003" customHeight="1" x14ac:dyDescent="0.25">
      <c r="A107" s="134"/>
      <c r="B107" s="143"/>
      <c r="C107" s="209"/>
      <c r="D107" s="209"/>
      <c r="E107" s="141"/>
      <c r="F107" s="455"/>
      <c r="G107" s="141"/>
      <c r="H107" s="451"/>
      <c r="I107" s="452"/>
      <c r="J107" s="227"/>
      <c r="K107" s="209"/>
      <c r="L107" s="209"/>
      <c r="M107" s="141"/>
      <c r="N107" s="455"/>
      <c r="O107" s="141"/>
      <c r="P107" s="195"/>
      <c r="Q107" s="450"/>
      <c r="R107" s="211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</row>
    <row r="108" spans="1:39" s="133" customFormat="1" ht="33.950000000000003" customHeight="1" x14ac:dyDescent="0.25">
      <c r="A108" s="134"/>
      <c r="B108" s="143"/>
      <c r="C108" s="209"/>
      <c r="D108" s="209"/>
      <c r="E108" s="141"/>
      <c r="F108" s="455"/>
      <c r="G108" s="141"/>
      <c r="H108" s="451"/>
      <c r="I108" s="452"/>
      <c r="J108" s="227"/>
      <c r="K108" s="209"/>
      <c r="L108" s="209"/>
      <c r="M108" s="141"/>
      <c r="N108" s="455"/>
      <c r="O108" s="141"/>
      <c r="P108" s="195"/>
      <c r="Q108" s="450"/>
      <c r="R108" s="211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</row>
    <row r="109" spans="1:39" s="133" customFormat="1" ht="33.950000000000003" customHeight="1" x14ac:dyDescent="0.25">
      <c r="A109" s="134"/>
      <c r="B109" s="143"/>
      <c r="C109" s="209"/>
      <c r="D109" s="209"/>
      <c r="E109" s="141"/>
      <c r="F109" s="455"/>
      <c r="G109" s="141"/>
      <c r="H109" s="451"/>
      <c r="I109" s="452"/>
      <c r="J109" s="227"/>
      <c r="K109" s="209"/>
      <c r="L109" s="209"/>
      <c r="M109" s="141"/>
      <c r="N109" s="455"/>
      <c r="O109" s="141"/>
      <c r="P109" s="195"/>
      <c r="Q109" s="450"/>
      <c r="R109" s="211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</row>
    <row r="110" spans="1:39" s="133" customFormat="1" ht="33.950000000000003" customHeight="1" x14ac:dyDescent="0.25">
      <c r="A110" s="134"/>
      <c r="B110" s="143"/>
      <c r="C110" s="209"/>
      <c r="D110" s="209"/>
      <c r="E110" s="141"/>
      <c r="F110" s="455"/>
      <c r="G110" s="141"/>
      <c r="H110" s="451"/>
      <c r="I110" s="452"/>
      <c r="J110" s="227"/>
      <c r="K110" s="209"/>
      <c r="L110" s="209"/>
      <c r="M110" s="141"/>
      <c r="N110" s="455"/>
      <c r="O110" s="141"/>
      <c r="P110" s="195"/>
      <c r="Q110" s="450"/>
      <c r="R110" s="211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</row>
    <row r="111" spans="1:39" s="133" customFormat="1" ht="33.950000000000003" customHeight="1" x14ac:dyDescent="0.25">
      <c r="A111" s="134"/>
      <c r="B111" s="143"/>
      <c r="C111" s="209"/>
      <c r="D111" s="209"/>
      <c r="E111" s="141"/>
      <c r="F111" s="455"/>
      <c r="G111" s="141"/>
      <c r="H111" s="451"/>
      <c r="I111" s="452"/>
      <c r="J111" s="227"/>
      <c r="K111" s="209"/>
      <c r="L111" s="209"/>
      <c r="M111" s="141"/>
      <c r="N111" s="455"/>
      <c r="O111" s="141"/>
      <c r="P111" s="195"/>
      <c r="Q111" s="450"/>
      <c r="R111" s="211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</row>
    <row r="112" spans="1:39" s="133" customFormat="1" ht="33.950000000000003" customHeight="1" x14ac:dyDescent="0.25">
      <c r="A112" s="134"/>
      <c r="B112" s="143"/>
      <c r="C112" s="209"/>
      <c r="D112" s="209"/>
      <c r="E112" s="141"/>
      <c r="F112" s="455"/>
      <c r="G112" s="141"/>
      <c r="H112" s="451"/>
      <c r="I112" s="452"/>
      <c r="J112" s="227"/>
      <c r="K112" s="209"/>
      <c r="L112" s="209"/>
      <c r="M112" s="141"/>
      <c r="N112" s="455"/>
      <c r="O112" s="141"/>
      <c r="P112" s="195"/>
      <c r="Q112" s="450"/>
      <c r="R112" s="211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</row>
    <row r="113" spans="1:39" s="133" customFormat="1" ht="33.950000000000003" customHeight="1" x14ac:dyDescent="0.25">
      <c r="A113" s="134"/>
      <c r="B113" s="143"/>
      <c r="C113" s="209"/>
      <c r="D113" s="209"/>
      <c r="E113" s="141"/>
      <c r="F113" s="455"/>
      <c r="G113" s="141"/>
      <c r="H113" s="451"/>
      <c r="I113" s="452"/>
      <c r="J113" s="227"/>
      <c r="K113" s="209"/>
      <c r="L113" s="209"/>
      <c r="M113" s="141"/>
      <c r="N113" s="455"/>
      <c r="O113" s="141"/>
      <c r="P113" s="195"/>
      <c r="Q113" s="450"/>
      <c r="R113" s="211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</row>
    <row r="114" spans="1:39" s="133" customFormat="1" ht="33.950000000000003" customHeight="1" x14ac:dyDescent="0.25">
      <c r="A114" s="134"/>
      <c r="B114" s="143"/>
      <c r="C114" s="209"/>
      <c r="D114" s="209"/>
      <c r="E114" s="141"/>
      <c r="F114" s="455"/>
      <c r="G114" s="141"/>
      <c r="H114" s="451"/>
      <c r="I114" s="452"/>
      <c r="J114" s="227"/>
      <c r="K114" s="209"/>
      <c r="L114" s="209"/>
      <c r="M114" s="141"/>
      <c r="N114" s="455"/>
      <c r="O114" s="141"/>
      <c r="P114" s="195"/>
      <c r="Q114" s="450"/>
      <c r="R114" s="211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</row>
    <row r="115" spans="1:39" s="133" customFormat="1" ht="33.950000000000003" customHeight="1" x14ac:dyDescent="0.25">
      <c r="A115" s="134"/>
      <c r="B115" s="143"/>
      <c r="C115" s="209"/>
      <c r="D115" s="209"/>
      <c r="E115" s="141"/>
      <c r="F115" s="455"/>
      <c r="G115" s="141"/>
      <c r="H115" s="451"/>
      <c r="I115" s="452"/>
      <c r="J115" s="227"/>
      <c r="K115" s="209"/>
      <c r="L115" s="209"/>
      <c r="M115" s="141"/>
      <c r="N115" s="455"/>
      <c r="O115" s="141"/>
      <c r="P115" s="195"/>
      <c r="Q115" s="450"/>
      <c r="R115" s="211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</row>
    <row r="116" spans="1:39" s="133" customFormat="1" ht="33.950000000000003" customHeight="1" x14ac:dyDescent="0.25">
      <c r="A116" s="134"/>
      <c r="B116" s="143"/>
      <c r="C116" s="209"/>
      <c r="D116" s="209"/>
      <c r="E116" s="141"/>
      <c r="F116" s="455"/>
      <c r="G116" s="141"/>
      <c r="H116" s="451"/>
      <c r="I116" s="452"/>
      <c r="J116" s="227"/>
      <c r="K116" s="209"/>
      <c r="L116" s="209"/>
      <c r="M116" s="141"/>
      <c r="N116" s="455"/>
      <c r="O116" s="141"/>
      <c r="P116" s="195"/>
      <c r="Q116" s="450"/>
      <c r="R116" s="211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</row>
    <row r="117" spans="1:39" s="133" customFormat="1" ht="33.950000000000003" customHeight="1" x14ac:dyDescent="0.25">
      <c r="A117" s="134"/>
      <c r="B117" s="143"/>
      <c r="C117" s="209"/>
      <c r="D117" s="209"/>
      <c r="E117" s="141"/>
      <c r="F117" s="455"/>
      <c r="G117" s="141"/>
      <c r="H117" s="451"/>
      <c r="I117" s="452"/>
      <c r="J117" s="227"/>
      <c r="K117" s="209"/>
      <c r="L117" s="209"/>
      <c r="M117" s="141"/>
      <c r="N117" s="455"/>
      <c r="O117" s="141"/>
      <c r="P117" s="195"/>
      <c r="Q117" s="450"/>
      <c r="R117" s="211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</row>
    <row r="118" spans="1:39" s="133" customFormat="1" ht="33.950000000000003" customHeight="1" x14ac:dyDescent="0.25">
      <c r="A118" s="134"/>
      <c r="B118" s="143"/>
      <c r="C118" s="209"/>
      <c r="D118" s="209"/>
      <c r="E118" s="141"/>
      <c r="F118" s="455"/>
      <c r="G118" s="141"/>
      <c r="H118" s="451"/>
      <c r="I118" s="452"/>
      <c r="J118" s="227"/>
      <c r="K118" s="209"/>
      <c r="L118" s="209"/>
      <c r="M118" s="141"/>
      <c r="N118" s="455"/>
      <c r="O118" s="141"/>
      <c r="P118" s="195"/>
      <c r="Q118" s="450"/>
      <c r="R118" s="211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</row>
    <row r="119" spans="1:39" s="133" customFormat="1" ht="33.950000000000003" customHeight="1" x14ac:dyDescent="0.25">
      <c r="A119" s="134"/>
      <c r="B119" s="143"/>
      <c r="C119" s="209"/>
      <c r="D119" s="209"/>
      <c r="E119" s="141"/>
      <c r="F119" s="455"/>
      <c r="G119" s="141"/>
      <c r="H119" s="451"/>
      <c r="I119" s="452"/>
      <c r="J119" s="227"/>
      <c r="K119" s="209"/>
      <c r="L119" s="209"/>
      <c r="M119" s="141"/>
      <c r="N119" s="455"/>
      <c r="O119" s="141"/>
      <c r="P119" s="195"/>
      <c r="Q119" s="450"/>
      <c r="R119" s="211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</row>
    <row r="120" spans="1:39" s="133" customFormat="1" ht="33.950000000000003" customHeight="1" x14ac:dyDescent="0.25">
      <c r="A120" s="134"/>
      <c r="B120" s="143"/>
      <c r="C120" s="209"/>
      <c r="D120" s="209"/>
      <c r="E120" s="141"/>
      <c r="F120" s="455"/>
      <c r="G120" s="141"/>
      <c r="H120" s="451"/>
      <c r="I120" s="452"/>
      <c r="J120" s="227"/>
      <c r="K120" s="209"/>
      <c r="L120" s="209"/>
      <c r="M120" s="141"/>
      <c r="N120" s="455"/>
      <c r="O120" s="141"/>
      <c r="P120" s="195"/>
      <c r="Q120" s="450"/>
      <c r="R120" s="211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</row>
    <row r="121" spans="1:39" s="133" customFormat="1" ht="33.950000000000003" customHeight="1" x14ac:dyDescent="0.25">
      <c r="A121" s="134"/>
      <c r="B121" s="143"/>
      <c r="C121" s="209"/>
      <c r="D121" s="209"/>
      <c r="E121" s="141"/>
      <c r="F121" s="455"/>
      <c r="G121" s="141"/>
      <c r="H121" s="451"/>
      <c r="I121" s="452"/>
      <c r="J121" s="227"/>
      <c r="K121" s="209"/>
      <c r="L121" s="209"/>
      <c r="M121" s="141"/>
      <c r="N121" s="455"/>
      <c r="O121" s="141"/>
      <c r="P121" s="195"/>
      <c r="Q121" s="450"/>
      <c r="R121" s="211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</row>
    <row r="122" spans="1:39" s="133" customFormat="1" ht="33.950000000000003" customHeight="1" x14ac:dyDescent="0.25">
      <c r="A122" s="134"/>
      <c r="B122" s="143"/>
      <c r="C122" s="209"/>
      <c r="D122" s="209"/>
      <c r="E122" s="141"/>
      <c r="F122" s="455"/>
      <c r="G122" s="141"/>
      <c r="H122" s="451"/>
      <c r="I122" s="452"/>
      <c r="J122" s="227"/>
      <c r="K122" s="209"/>
      <c r="L122" s="209"/>
      <c r="M122" s="141"/>
      <c r="N122" s="455"/>
      <c r="O122" s="141"/>
      <c r="P122" s="195"/>
      <c r="Q122" s="450"/>
      <c r="R122" s="211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</row>
    <row r="123" spans="1:39" s="133" customFormat="1" ht="33.950000000000003" customHeight="1" x14ac:dyDescent="0.25">
      <c r="A123" s="134"/>
      <c r="B123" s="143"/>
      <c r="C123" s="209"/>
      <c r="D123" s="209"/>
      <c r="E123" s="141"/>
      <c r="F123" s="455"/>
      <c r="G123" s="141"/>
      <c r="H123" s="451"/>
      <c r="I123" s="452"/>
      <c r="J123" s="227"/>
      <c r="K123" s="209"/>
      <c r="L123" s="209"/>
      <c r="M123" s="141"/>
      <c r="N123" s="455"/>
      <c r="O123" s="141"/>
      <c r="P123" s="195"/>
      <c r="Q123" s="450"/>
      <c r="R123" s="211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</row>
    <row r="124" spans="1:39" s="133" customFormat="1" ht="33.950000000000003" customHeight="1" x14ac:dyDescent="0.25">
      <c r="A124" s="134"/>
      <c r="B124" s="143"/>
      <c r="C124" s="209"/>
      <c r="D124" s="209"/>
      <c r="E124" s="141"/>
      <c r="F124" s="455"/>
      <c r="G124" s="141"/>
      <c r="H124" s="451"/>
      <c r="I124" s="452"/>
      <c r="J124" s="227"/>
      <c r="K124" s="209"/>
      <c r="L124" s="209"/>
      <c r="M124" s="141"/>
      <c r="N124" s="455"/>
      <c r="O124" s="141"/>
      <c r="P124" s="195"/>
      <c r="Q124" s="450"/>
      <c r="R124" s="211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</row>
    <row r="125" spans="1:39" s="133" customFormat="1" ht="33.950000000000003" customHeight="1" x14ac:dyDescent="0.25">
      <c r="A125" s="134"/>
      <c r="B125" s="143"/>
      <c r="C125" s="209"/>
      <c r="D125" s="209"/>
      <c r="E125" s="141"/>
      <c r="F125" s="455"/>
      <c r="G125" s="141"/>
      <c r="H125" s="451"/>
      <c r="I125" s="452"/>
      <c r="J125" s="227"/>
      <c r="K125" s="209"/>
      <c r="L125" s="209"/>
      <c r="M125" s="141"/>
      <c r="N125" s="455"/>
      <c r="O125" s="141"/>
      <c r="P125" s="195"/>
      <c r="Q125" s="450"/>
      <c r="R125" s="211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</row>
    <row r="126" spans="1:39" s="133" customFormat="1" ht="33.950000000000003" customHeight="1" x14ac:dyDescent="0.25">
      <c r="A126" s="134"/>
      <c r="B126" s="143"/>
      <c r="C126" s="209"/>
      <c r="D126" s="209"/>
      <c r="E126" s="141"/>
      <c r="F126" s="455"/>
      <c r="G126" s="141"/>
      <c r="H126" s="451"/>
      <c r="I126" s="452"/>
      <c r="J126" s="227"/>
      <c r="K126" s="209"/>
      <c r="L126" s="209"/>
      <c r="M126" s="141"/>
      <c r="N126" s="455"/>
      <c r="O126" s="141"/>
      <c r="P126" s="195"/>
      <c r="Q126" s="450"/>
      <c r="R126" s="211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</row>
    <row r="127" spans="1:39" s="133" customFormat="1" ht="33.950000000000003" customHeight="1" x14ac:dyDescent="0.25">
      <c r="A127" s="134"/>
      <c r="B127" s="143"/>
      <c r="C127" s="209"/>
      <c r="D127" s="209"/>
      <c r="E127" s="141"/>
      <c r="F127" s="455"/>
      <c r="G127" s="141"/>
      <c r="H127" s="451"/>
      <c r="I127" s="452"/>
      <c r="J127" s="227"/>
      <c r="K127" s="209"/>
      <c r="L127" s="209"/>
      <c r="M127" s="141"/>
      <c r="N127" s="455"/>
      <c r="O127" s="141"/>
      <c r="P127" s="195"/>
      <c r="Q127" s="450"/>
      <c r="R127" s="211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</row>
    <row r="128" spans="1:39" s="133" customFormat="1" ht="33.950000000000003" customHeight="1" x14ac:dyDescent="0.25">
      <c r="A128" s="134"/>
      <c r="B128" s="143"/>
      <c r="C128" s="209"/>
      <c r="D128" s="209"/>
      <c r="E128" s="141"/>
      <c r="F128" s="455"/>
      <c r="G128" s="141"/>
      <c r="H128" s="451"/>
      <c r="I128" s="452"/>
      <c r="J128" s="227"/>
      <c r="K128" s="209"/>
      <c r="L128" s="209"/>
      <c r="M128" s="141"/>
      <c r="N128" s="455"/>
      <c r="O128" s="141"/>
      <c r="P128" s="195"/>
      <c r="Q128" s="450"/>
      <c r="R128" s="211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</row>
    <row r="129" spans="1:39" s="133" customFormat="1" ht="33.950000000000003" customHeight="1" x14ac:dyDescent="0.25">
      <c r="A129" s="134"/>
      <c r="B129" s="143"/>
      <c r="C129" s="209"/>
      <c r="D129" s="209"/>
      <c r="E129" s="141"/>
      <c r="F129" s="455"/>
      <c r="G129" s="141"/>
      <c r="H129" s="451"/>
      <c r="I129" s="452"/>
      <c r="J129" s="227"/>
      <c r="K129" s="209"/>
      <c r="L129" s="209"/>
      <c r="M129" s="141"/>
      <c r="N129" s="455"/>
      <c r="O129" s="141"/>
      <c r="P129" s="195"/>
      <c r="Q129" s="450"/>
      <c r="R129" s="211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</row>
    <row r="130" spans="1:39" s="133" customFormat="1" ht="33.950000000000003" customHeight="1" x14ac:dyDescent="0.25">
      <c r="A130" s="134"/>
      <c r="B130" s="143"/>
      <c r="C130" s="209"/>
      <c r="D130" s="209"/>
      <c r="E130" s="141"/>
      <c r="F130" s="455"/>
      <c r="G130" s="141"/>
      <c r="H130" s="451"/>
      <c r="I130" s="452"/>
      <c r="J130" s="227"/>
      <c r="K130" s="209"/>
      <c r="L130" s="209"/>
      <c r="M130" s="141"/>
      <c r="N130" s="455"/>
      <c r="O130" s="141"/>
      <c r="P130" s="195"/>
      <c r="Q130" s="450"/>
      <c r="R130" s="211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</row>
    <row r="131" spans="1:39" s="133" customFormat="1" ht="33.950000000000003" customHeight="1" x14ac:dyDescent="0.25">
      <c r="A131" s="134"/>
      <c r="B131" s="143"/>
      <c r="C131" s="209"/>
      <c r="D131" s="209"/>
      <c r="E131" s="141"/>
      <c r="F131" s="455"/>
      <c r="G131" s="141"/>
      <c r="H131" s="451"/>
      <c r="I131" s="452"/>
      <c r="J131" s="227"/>
      <c r="K131" s="209"/>
      <c r="L131" s="209"/>
      <c r="M131" s="141"/>
      <c r="N131" s="455"/>
      <c r="O131" s="141"/>
      <c r="P131" s="195"/>
      <c r="Q131" s="450"/>
      <c r="R131" s="211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</row>
    <row r="132" spans="1:39" s="133" customFormat="1" ht="33.950000000000003" customHeight="1" x14ac:dyDescent="0.25">
      <c r="A132" s="134"/>
      <c r="B132" s="143"/>
      <c r="C132" s="209"/>
      <c r="D132" s="209"/>
      <c r="E132" s="141"/>
      <c r="F132" s="455"/>
      <c r="G132" s="141"/>
      <c r="H132" s="451"/>
      <c r="I132" s="452"/>
      <c r="J132" s="227"/>
      <c r="K132" s="209"/>
      <c r="L132" s="209"/>
      <c r="M132" s="141"/>
      <c r="N132" s="455"/>
      <c r="O132" s="141"/>
      <c r="P132" s="195"/>
      <c r="Q132" s="450"/>
      <c r="R132" s="211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</row>
    <row r="133" spans="1:39" s="133" customFormat="1" ht="33.950000000000003" customHeight="1" x14ac:dyDescent="0.25">
      <c r="A133" s="134"/>
      <c r="B133" s="143"/>
      <c r="C133" s="209"/>
      <c r="D133" s="209"/>
      <c r="E133" s="141"/>
      <c r="F133" s="455"/>
      <c r="G133" s="141"/>
      <c r="H133" s="451"/>
      <c r="I133" s="452"/>
      <c r="J133" s="227"/>
      <c r="K133" s="209"/>
      <c r="L133" s="209"/>
      <c r="M133" s="141"/>
      <c r="N133" s="455"/>
      <c r="O133" s="141"/>
      <c r="P133" s="195"/>
      <c r="Q133" s="450"/>
      <c r="R133" s="211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</row>
    <row r="134" spans="1:39" s="133" customFormat="1" ht="33.950000000000003" customHeight="1" x14ac:dyDescent="0.25">
      <c r="A134" s="134"/>
      <c r="B134" s="143"/>
      <c r="C134" s="209"/>
      <c r="D134" s="209"/>
      <c r="E134" s="141"/>
      <c r="F134" s="455"/>
      <c r="G134" s="141"/>
      <c r="H134" s="451"/>
      <c r="I134" s="452"/>
      <c r="J134" s="227"/>
      <c r="K134" s="209"/>
      <c r="L134" s="209"/>
      <c r="M134" s="141"/>
      <c r="N134" s="455"/>
      <c r="O134" s="141"/>
      <c r="P134" s="195"/>
      <c r="Q134" s="450"/>
      <c r="R134" s="211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</row>
    <row r="135" spans="1:39" s="133" customFormat="1" ht="33.950000000000003" customHeight="1" x14ac:dyDescent="0.25">
      <c r="A135" s="134"/>
      <c r="B135" s="143"/>
      <c r="C135" s="209"/>
      <c r="D135" s="209"/>
      <c r="E135" s="141"/>
      <c r="F135" s="455"/>
      <c r="G135" s="141"/>
      <c r="H135" s="451"/>
      <c r="I135" s="452"/>
      <c r="J135" s="227"/>
      <c r="K135" s="209"/>
      <c r="L135" s="209"/>
      <c r="M135" s="141"/>
      <c r="N135" s="455"/>
      <c r="O135" s="141"/>
      <c r="P135" s="195"/>
      <c r="Q135" s="450"/>
      <c r="R135" s="211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</row>
    <row r="136" spans="1:39" s="133" customFormat="1" ht="33.950000000000003" customHeight="1" x14ac:dyDescent="0.25">
      <c r="A136" s="134"/>
      <c r="B136" s="143"/>
      <c r="C136" s="209"/>
      <c r="D136" s="209"/>
      <c r="E136" s="141"/>
      <c r="F136" s="455"/>
      <c r="G136" s="141"/>
      <c r="H136" s="451"/>
      <c r="I136" s="452"/>
      <c r="J136" s="227"/>
      <c r="K136" s="209"/>
      <c r="L136" s="209"/>
      <c r="M136" s="141"/>
      <c r="N136" s="455"/>
      <c r="O136" s="141"/>
      <c r="P136" s="195"/>
      <c r="Q136" s="450"/>
      <c r="R136" s="211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</row>
    <row r="137" spans="1:39" s="133" customFormat="1" ht="33.950000000000003" customHeight="1" x14ac:dyDescent="0.25">
      <c r="A137" s="134"/>
      <c r="B137" s="143"/>
      <c r="C137" s="209"/>
      <c r="D137" s="209"/>
      <c r="E137" s="141"/>
      <c r="F137" s="455"/>
      <c r="G137" s="141"/>
      <c r="H137" s="451"/>
      <c r="I137" s="452"/>
      <c r="J137" s="227"/>
      <c r="K137" s="209"/>
      <c r="L137" s="209"/>
      <c r="M137" s="141"/>
      <c r="N137" s="455"/>
      <c r="O137" s="141"/>
      <c r="P137" s="195"/>
      <c r="Q137" s="450"/>
      <c r="R137" s="211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</row>
    <row r="138" spans="1:39" s="133" customFormat="1" ht="33.950000000000003" customHeight="1" x14ac:dyDescent="0.25">
      <c r="A138" s="134"/>
      <c r="B138" s="143"/>
      <c r="C138" s="209"/>
      <c r="D138" s="209"/>
      <c r="E138" s="141"/>
      <c r="F138" s="455"/>
      <c r="G138" s="141"/>
      <c r="H138" s="451"/>
      <c r="I138" s="452"/>
      <c r="J138" s="227"/>
      <c r="K138" s="209"/>
      <c r="L138" s="209"/>
      <c r="M138" s="141"/>
      <c r="N138" s="455"/>
      <c r="O138" s="141"/>
      <c r="P138" s="195"/>
      <c r="Q138" s="450"/>
      <c r="R138" s="211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</row>
    <row r="139" spans="1:39" s="133" customFormat="1" ht="33.950000000000003" customHeight="1" x14ac:dyDescent="0.25">
      <c r="A139" s="134"/>
      <c r="B139" s="143"/>
      <c r="C139" s="209"/>
      <c r="D139" s="209"/>
      <c r="E139" s="141"/>
      <c r="F139" s="455"/>
      <c r="G139" s="141"/>
      <c r="H139" s="451"/>
      <c r="I139" s="452"/>
      <c r="J139" s="227"/>
      <c r="K139" s="209"/>
      <c r="L139" s="209"/>
      <c r="M139" s="141"/>
      <c r="N139" s="455"/>
      <c r="O139" s="141"/>
      <c r="P139" s="195"/>
      <c r="Q139" s="450"/>
      <c r="R139" s="211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</row>
    <row r="140" spans="1:39" s="133" customFormat="1" ht="33.950000000000003" customHeight="1" x14ac:dyDescent="0.25">
      <c r="A140" s="134"/>
      <c r="B140" s="143"/>
      <c r="C140" s="209"/>
      <c r="D140" s="209"/>
      <c r="E140" s="141"/>
      <c r="F140" s="455"/>
      <c r="G140" s="141"/>
      <c r="H140" s="451"/>
      <c r="I140" s="452"/>
      <c r="J140" s="227"/>
      <c r="K140" s="209"/>
      <c r="L140" s="209"/>
      <c r="M140" s="141"/>
      <c r="N140" s="455"/>
      <c r="O140" s="141"/>
      <c r="P140" s="195"/>
      <c r="Q140" s="450"/>
      <c r="R140" s="211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</row>
    <row r="141" spans="1:39" s="133" customFormat="1" ht="33.950000000000003" customHeight="1" x14ac:dyDescent="0.25">
      <c r="A141" s="134"/>
      <c r="B141" s="143"/>
      <c r="C141" s="209"/>
      <c r="D141" s="209"/>
      <c r="E141" s="141"/>
      <c r="F141" s="455"/>
      <c r="G141" s="141"/>
      <c r="H141" s="451"/>
      <c r="I141" s="452"/>
      <c r="J141" s="227"/>
      <c r="K141" s="209"/>
      <c r="L141" s="209"/>
      <c r="M141" s="141"/>
      <c r="N141" s="455"/>
      <c r="O141" s="141"/>
      <c r="P141" s="195"/>
      <c r="Q141" s="450"/>
      <c r="R141" s="211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</row>
    <row r="142" spans="1:39" s="133" customFormat="1" ht="33.950000000000003" customHeight="1" x14ac:dyDescent="0.25">
      <c r="A142" s="134"/>
      <c r="B142" s="143"/>
      <c r="C142" s="209"/>
      <c r="D142" s="209"/>
      <c r="E142" s="141"/>
      <c r="F142" s="455"/>
      <c r="G142" s="141"/>
      <c r="H142" s="451"/>
      <c r="I142" s="452"/>
      <c r="J142" s="227"/>
      <c r="K142" s="209"/>
      <c r="L142" s="209"/>
      <c r="M142" s="141"/>
      <c r="N142" s="455"/>
      <c r="O142" s="141"/>
      <c r="P142" s="195"/>
      <c r="Q142" s="450"/>
      <c r="R142" s="211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</row>
    <row r="143" spans="1:39" s="133" customFormat="1" ht="33.950000000000003" customHeight="1" x14ac:dyDescent="0.25">
      <c r="A143" s="134"/>
      <c r="B143" s="143"/>
      <c r="C143" s="209"/>
      <c r="D143" s="209"/>
      <c r="E143" s="141"/>
      <c r="F143" s="455"/>
      <c r="G143" s="141"/>
      <c r="H143" s="451"/>
      <c r="I143" s="452"/>
      <c r="J143" s="227"/>
      <c r="K143" s="209"/>
      <c r="L143" s="209"/>
      <c r="M143" s="141"/>
      <c r="N143" s="455"/>
      <c r="O143" s="141"/>
      <c r="P143" s="195"/>
      <c r="Q143" s="450"/>
      <c r="R143" s="211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</row>
    <row r="144" spans="1:39" s="133" customFormat="1" ht="33.950000000000003" customHeight="1" x14ac:dyDescent="0.25">
      <c r="A144" s="134"/>
      <c r="B144" s="143"/>
      <c r="C144" s="209"/>
      <c r="D144" s="209"/>
      <c r="E144" s="141"/>
      <c r="F144" s="455"/>
      <c r="G144" s="141"/>
      <c r="H144" s="451"/>
      <c r="I144" s="452"/>
      <c r="J144" s="227"/>
      <c r="K144" s="209"/>
      <c r="L144" s="209"/>
      <c r="M144" s="141"/>
      <c r="N144" s="455"/>
      <c r="O144" s="141"/>
      <c r="P144" s="195"/>
      <c r="Q144" s="450"/>
      <c r="R144" s="211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</row>
    <row r="145" spans="1:18" ht="33.950000000000003" customHeight="1" x14ac:dyDescent="0.25">
      <c r="A145" s="134"/>
      <c r="B145" s="143"/>
      <c r="C145" s="209"/>
      <c r="D145" s="209"/>
      <c r="E145" s="141"/>
      <c r="F145" s="455"/>
      <c r="G145" s="141"/>
      <c r="H145" s="451"/>
      <c r="I145" s="452"/>
      <c r="J145" s="227"/>
      <c r="K145" s="209"/>
      <c r="L145" s="209"/>
      <c r="M145" s="141"/>
      <c r="N145" s="455"/>
      <c r="O145" s="141"/>
      <c r="P145" s="195"/>
      <c r="Q145" s="450"/>
      <c r="R145" s="211"/>
    </row>
    <row r="146" spans="1:18" ht="33.950000000000003" customHeight="1" x14ac:dyDescent="0.25">
      <c r="A146" s="134"/>
      <c r="B146" s="143"/>
      <c r="C146" s="209"/>
      <c r="D146" s="209"/>
      <c r="E146" s="141"/>
      <c r="F146" s="455"/>
      <c r="G146" s="141"/>
      <c r="H146" s="451"/>
      <c r="I146" s="452"/>
      <c r="J146" s="227"/>
      <c r="K146" s="209"/>
      <c r="L146" s="209"/>
      <c r="M146" s="141"/>
      <c r="N146" s="455"/>
      <c r="O146" s="141"/>
      <c r="P146" s="195"/>
      <c r="Q146" s="450"/>
      <c r="R146" s="211"/>
    </row>
    <row r="147" spans="1:18" ht="33.950000000000003" customHeight="1" x14ac:dyDescent="0.25">
      <c r="A147" s="134"/>
      <c r="B147" s="143"/>
      <c r="C147" s="209"/>
      <c r="D147" s="209"/>
      <c r="E147" s="141"/>
      <c r="F147" s="455"/>
      <c r="G147" s="141"/>
      <c r="H147" s="451"/>
      <c r="I147" s="452"/>
      <c r="J147" s="227"/>
      <c r="K147" s="209"/>
      <c r="L147" s="209"/>
      <c r="M147" s="141"/>
      <c r="N147" s="455"/>
      <c r="O147" s="141"/>
      <c r="P147" s="195"/>
      <c r="Q147" s="450"/>
      <c r="R147" s="211"/>
    </row>
    <row r="148" spans="1:18" ht="33.950000000000003" customHeight="1" x14ac:dyDescent="0.25">
      <c r="A148" s="134"/>
      <c r="B148" s="143"/>
      <c r="C148" s="209"/>
      <c r="D148" s="209"/>
      <c r="E148" s="141"/>
      <c r="F148" s="455"/>
      <c r="G148" s="141"/>
      <c r="H148" s="451"/>
      <c r="I148" s="452"/>
      <c r="J148" s="227"/>
      <c r="K148" s="209"/>
      <c r="L148" s="209"/>
      <c r="M148" s="141"/>
      <c r="N148" s="455"/>
      <c r="O148" s="141"/>
      <c r="P148" s="195"/>
      <c r="Q148" s="450"/>
      <c r="R148" s="211"/>
    </row>
    <row r="149" spans="1:18" ht="33.950000000000003" customHeight="1" x14ac:dyDescent="0.25">
      <c r="A149" s="134"/>
      <c r="B149" s="143"/>
      <c r="C149" s="209"/>
      <c r="D149" s="209"/>
      <c r="E149" s="141"/>
      <c r="F149" s="455"/>
      <c r="G149" s="141"/>
      <c r="H149" s="451"/>
      <c r="I149" s="452"/>
      <c r="J149" s="227"/>
      <c r="K149" s="209"/>
      <c r="L149" s="209"/>
      <c r="M149" s="141"/>
      <c r="N149" s="455"/>
      <c r="O149" s="141"/>
      <c r="P149" s="195"/>
      <c r="Q149" s="450"/>
      <c r="R149" s="211"/>
    </row>
    <row r="150" spans="1:18" ht="33.950000000000003" customHeight="1" x14ac:dyDescent="0.25">
      <c r="A150" s="134"/>
      <c r="B150" s="143"/>
      <c r="C150" s="209"/>
      <c r="D150" s="209"/>
      <c r="E150" s="141"/>
      <c r="F150" s="455"/>
      <c r="G150" s="141"/>
      <c r="H150" s="451"/>
      <c r="I150" s="452"/>
      <c r="J150" s="227"/>
      <c r="K150" s="209"/>
      <c r="L150" s="209"/>
      <c r="M150" s="141"/>
      <c r="N150" s="455"/>
      <c r="O150" s="141"/>
      <c r="P150" s="195"/>
      <c r="Q150" s="450"/>
      <c r="R150" s="211"/>
    </row>
    <row r="151" spans="1:18" ht="33.950000000000003" customHeight="1" x14ac:dyDescent="0.25">
      <c r="B151" s="143"/>
      <c r="C151" s="209"/>
      <c r="D151" s="209"/>
      <c r="E151" s="141"/>
      <c r="F151" s="455"/>
      <c r="G151" s="141"/>
      <c r="H151" s="451"/>
      <c r="I151" s="452"/>
      <c r="J151" s="227"/>
      <c r="K151" s="209"/>
      <c r="L151" s="209"/>
      <c r="M151" s="141"/>
      <c r="N151" s="455"/>
      <c r="O151" s="141"/>
      <c r="P151" s="195"/>
      <c r="Q151" s="450"/>
      <c r="R151" s="211"/>
    </row>
    <row r="152" spans="1:18" ht="33.950000000000003" customHeight="1" x14ac:dyDescent="0.25">
      <c r="B152" s="143"/>
      <c r="C152" s="209"/>
      <c r="D152" s="209"/>
      <c r="E152" s="141"/>
      <c r="F152" s="455"/>
      <c r="G152" s="141"/>
      <c r="H152" s="451"/>
      <c r="I152" s="452"/>
      <c r="J152" s="227"/>
      <c r="K152" s="209"/>
      <c r="L152" s="209"/>
      <c r="M152" s="141"/>
      <c r="N152" s="455"/>
      <c r="O152" s="141"/>
      <c r="P152" s="195"/>
      <c r="Q152" s="450"/>
      <c r="R152" s="211"/>
    </row>
    <row r="153" spans="1:18" ht="33.950000000000003" customHeight="1" x14ac:dyDescent="0.25">
      <c r="B153" s="143"/>
      <c r="C153" s="209"/>
      <c r="D153" s="209"/>
      <c r="E153" s="141"/>
      <c r="F153" s="455"/>
      <c r="G153" s="141"/>
      <c r="H153" s="451"/>
      <c r="I153" s="452"/>
      <c r="J153" s="227"/>
      <c r="K153" s="209"/>
      <c r="L153" s="209"/>
      <c r="M153" s="141"/>
      <c r="N153" s="455"/>
      <c r="O153" s="141"/>
      <c r="P153" s="195"/>
      <c r="Q153" s="450"/>
      <c r="R153" s="211"/>
    </row>
    <row r="154" spans="1:18" ht="33.950000000000003" customHeight="1" x14ac:dyDescent="0.25">
      <c r="B154" s="143"/>
      <c r="C154" s="209"/>
      <c r="D154" s="209"/>
      <c r="E154" s="141"/>
      <c r="F154" s="455"/>
      <c r="G154" s="141"/>
      <c r="H154" s="451"/>
      <c r="I154" s="452"/>
      <c r="J154" s="227"/>
      <c r="K154" s="209"/>
      <c r="L154" s="209"/>
      <c r="M154" s="141"/>
      <c r="N154" s="455"/>
      <c r="O154" s="141"/>
      <c r="P154" s="195"/>
      <c r="Q154" s="450"/>
      <c r="R154" s="211"/>
    </row>
    <row r="155" spans="1:18" ht="33.950000000000003" customHeight="1" x14ac:dyDescent="0.25">
      <c r="B155" s="143"/>
      <c r="C155" s="209"/>
      <c r="D155" s="209"/>
      <c r="E155" s="141"/>
      <c r="F155" s="455"/>
      <c r="G155" s="141"/>
      <c r="H155" s="451"/>
      <c r="I155" s="452"/>
      <c r="J155" s="227"/>
      <c r="K155" s="209"/>
      <c r="L155" s="209"/>
      <c r="M155" s="141"/>
      <c r="N155" s="455"/>
      <c r="O155" s="141"/>
      <c r="P155" s="195"/>
      <c r="Q155" s="450"/>
      <c r="R155" s="211"/>
    </row>
    <row r="156" spans="1:18" ht="33.950000000000003" customHeight="1" x14ac:dyDescent="0.25">
      <c r="B156" s="143"/>
      <c r="C156" s="209"/>
      <c r="D156" s="209"/>
      <c r="E156" s="141"/>
      <c r="F156" s="455"/>
      <c r="G156" s="141"/>
      <c r="H156" s="451"/>
      <c r="I156" s="452"/>
      <c r="J156" s="227"/>
      <c r="K156" s="209"/>
      <c r="L156" s="209"/>
      <c r="M156" s="141"/>
      <c r="N156" s="455"/>
      <c r="O156" s="141"/>
      <c r="P156" s="195"/>
      <c r="Q156" s="450"/>
      <c r="R156" s="211"/>
    </row>
    <row r="157" spans="1:18" ht="33.950000000000003" customHeight="1" x14ac:dyDescent="0.25">
      <c r="B157" s="143"/>
      <c r="C157" s="209"/>
      <c r="D157" s="209"/>
      <c r="E157" s="141"/>
      <c r="F157" s="455"/>
      <c r="G157" s="141"/>
      <c r="H157" s="451"/>
      <c r="I157" s="452"/>
      <c r="J157" s="227"/>
      <c r="K157" s="209"/>
      <c r="L157" s="209"/>
      <c r="M157" s="141"/>
      <c r="N157" s="455"/>
      <c r="O157" s="141"/>
      <c r="P157" s="195"/>
      <c r="Q157" s="450"/>
      <c r="R157" s="211"/>
    </row>
    <row r="158" spans="1:18" ht="33.950000000000003" customHeight="1" x14ac:dyDescent="0.25">
      <c r="B158" s="143"/>
      <c r="C158" s="209"/>
      <c r="D158" s="209"/>
      <c r="E158" s="141"/>
      <c r="F158" s="455"/>
      <c r="G158" s="141"/>
      <c r="H158" s="451"/>
      <c r="I158" s="452"/>
      <c r="J158" s="227"/>
      <c r="K158" s="209"/>
      <c r="L158" s="209"/>
      <c r="M158" s="141"/>
      <c r="N158" s="455"/>
      <c r="O158" s="141"/>
      <c r="P158" s="195"/>
      <c r="Q158" s="450"/>
      <c r="R158" s="211"/>
    </row>
    <row r="159" spans="1:18" ht="33.950000000000003" customHeight="1" x14ac:dyDescent="0.25">
      <c r="B159" s="143"/>
      <c r="C159" s="209"/>
      <c r="D159" s="209"/>
      <c r="E159" s="141"/>
      <c r="F159" s="455"/>
      <c r="G159" s="141"/>
      <c r="H159" s="451"/>
      <c r="I159" s="452"/>
      <c r="J159" s="227"/>
      <c r="K159" s="209"/>
      <c r="L159" s="209"/>
      <c r="M159" s="141"/>
      <c r="N159" s="455"/>
      <c r="O159" s="141"/>
      <c r="P159" s="195"/>
      <c r="Q159" s="450"/>
      <c r="R159" s="211"/>
    </row>
    <row r="160" spans="1:18" ht="33.950000000000003" customHeight="1" x14ac:dyDescent="0.25">
      <c r="B160" s="143"/>
      <c r="C160" s="209"/>
      <c r="D160" s="209"/>
      <c r="E160" s="141"/>
      <c r="F160" s="455"/>
      <c r="G160" s="141"/>
      <c r="H160" s="451"/>
      <c r="I160" s="452"/>
      <c r="J160" s="227"/>
      <c r="K160" s="209"/>
      <c r="L160" s="209"/>
      <c r="M160" s="141"/>
      <c r="N160" s="455"/>
      <c r="O160" s="141"/>
      <c r="P160" s="195"/>
      <c r="Q160" s="450"/>
      <c r="R160" s="211"/>
    </row>
    <row r="161" spans="2:18" ht="33.950000000000003" customHeight="1" x14ac:dyDescent="0.25">
      <c r="B161" s="143"/>
      <c r="C161" s="209"/>
      <c r="D161" s="209"/>
      <c r="E161" s="141"/>
      <c r="F161" s="455"/>
      <c r="G161" s="141"/>
      <c r="H161" s="451"/>
      <c r="I161" s="452"/>
      <c r="J161" s="227"/>
      <c r="K161" s="209"/>
      <c r="L161" s="209"/>
      <c r="M161" s="141"/>
      <c r="N161" s="455"/>
      <c r="O161" s="141"/>
      <c r="P161" s="195"/>
      <c r="Q161" s="450"/>
      <c r="R161" s="211"/>
    </row>
    <row r="162" spans="2:18" ht="33.950000000000003" customHeight="1" x14ac:dyDescent="0.25">
      <c r="B162" s="143"/>
      <c r="C162" s="209"/>
      <c r="D162" s="209"/>
      <c r="E162" s="141"/>
      <c r="F162" s="455"/>
      <c r="G162" s="141"/>
      <c r="H162" s="451"/>
      <c r="I162" s="452"/>
      <c r="J162" s="227"/>
      <c r="K162" s="209"/>
      <c r="L162" s="209"/>
      <c r="M162" s="141"/>
      <c r="N162" s="455"/>
      <c r="O162" s="141"/>
      <c r="P162" s="195"/>
      <c r="Q162" s="450"/>
      <c r="R162" s="211"/>
    </row>
    <row r="163" spans="2:18" ht="33.950000000000003" customHeight="1" x14ac:dyDescent="0.25">
      <c r="B163" s="143"/>
      <c r="C163" s="209"/>
      <c r="D163" s="209"/>
      <c r="E163" s="141"/>
      <c r="F163" s="455"/>
      <c r="G163" s="141"/>
      <c r="H163" s="451"/>
      <c r="I163" s="452"/>
      <c r="J163" s="227"/>
      <c r="K163" s="209"/>
      <c r="L163" s="209"/>
      <c r="M163" s="141"/>
      <c r="N163" s="455"/>
      <c r="O163" s="141"/>
      <c r="P163" s="195"/>
      <c r="Q163" s="450"/>
      <c r="R163" s="211"/>
    </row>
    <row r="164" spans="2:18" ht="33.950000000000003" customHeight="1" x14ac:dyDescent="0.25">
      <c r="B164" s="143"/>
      <c r="C164" s="209"/>
      <c r="D164" s="209"/>
      <c r="E164" s="141"/>
      <c r="F164" s="455"/>
      <c r="G164" s="141"/>
      <c r="H164" s="451"/>
      <c r="I164" s="452"/>
      <c r="J164" s="227"/>
      <c r="K164" s="209"/>
      <c r="L164" s="209"/>
      <c r="M164" s="141"/>
      <c r="N164" s="455"/>
      <c r="O164" s="141"/>
      <c r="P164" s="195"/>
      <c r="Q164" s="450"/>
      <c r="R164" s="211"/>
    </row>
    <row r="165" spans="2:18" ht="33.950000000000003" customHeight="1" x14ac:dyDescent="0.25">
      <c r="B165" s="143"/>
      <c r="C165" s="209"/>
      <c r="D165" s="209"/>
      <c r="E165" s="141"/>
      <c r="F165" s="455"/>
      <c r="G165" s="141"/>
      <c r="H165" s="451"/>
      <c r="I165" s="452"/>
      <c r="J165" s="227"/>
      <c r="K165" s="209"/>
      <c r="L165" s="209"/>
      <c r="M165" s="141"/>
      <c r="N165" s="455"/>
      <c r="O165" s="141"/>
      <c r="P165" s="195"/>
      <c r="Q165" s="450"/>
      <c r="R165" s="211"/>
    </row>
    <row r="166" spans="2:18" ht="33.950000000000003" customHeight="1" x14ac:dyDescent="0.25">
      <c r="B166" s="143"/>
      <c r="C166" s="209"/>
      <c r="D166" s="209"/>
      <c r="E166" s="141"/>
      <c r="F166" s="455"/>
      <c r="G166" s="141"/>
      <c r="H166" s="451"/>
      <c r="I166" s="452"/>
      <c r="J166" s="227"/>
      <c r="K166" s="209"/>
      <c r="L166" s="209"/>
      <c r="M166" s="141"/>
      <c r="N166" s="455"/>
      <c r="O166" s="141"/>
      <c r="P166" s="195"/>
      <c r="Q166" s="450"/>
      <c r="R166" s="211"/>
    </row>
    <row r="167" spans="2:18" ht="33.950000000000003" customHeight="1" x14ac:dyDescent="0.25">
      <c r="B167" s="143"/>
      <c r="C167" s="209"/>
      <c r="D167" s="209"/>
      <c r="E167" s="141"/>
      <c r="F167" s="455"/>
      <c r="G167" s="141"/>
      <c r="H167" s="451"/>
      <c r="I167" s="452"/>
      <c r="J167" s="227"/>
      <c r="K167" s="209"/>
      <c r="L167" s="209"/>
      <c r="M167" s="141"/>
      <c r="N167" s="455"/>
      <c r="O167" s="141"/>
      <c r="P167" s="195"/>
      <c r="Q167" s="450"/>
      <c r="R167" s="211"/>
    </row>
    <row r="168" spans="2:18" ht="33.950000000000003" customHeight="1" x14ac:dyDescent="0.25">
      <c r="B168" s="143"/>
      <c r="C168" s="209"/>
      <c r="D168" s="209"/>
      <c r="E168" s="141"/>
      <c r="F168" s="455"/>
      <c r="G168" s="141"/>
      <c r="H168" s="451"/>
      <c r="I168" s="452"/>
      <c r="J168" s="227"/>
      <c r="K168" s="209"/>
      <c r="L168" s="209"/>
      <c r="M168" s="141"/>
      <c r="N168" s="455"/>
      <c r="O168" s="141"/>
      <c r="P168" s="195"/>
      <c r="Q168" s="450"/>
      <c r="R168" s="211"/>
    </row>
    <row r="169" spans="2:18" ht="33.950000000000003" customHeight="1" x14ac:dyDescent="0.25">
      <c r="B169" s="143"/>
      <c r="C169" s="209"/>
      <c r="D169" s="209"/>
      <c r="E169" s="141"/>
      <c r="F169" s="455"/>
      <c r="G169" s="141"/>
      <c r="H169" s="451"/>
      <c r="I169" s="452"/>
      <c r="J169" s="227"/>
      <c r="K169" s="209"/>
      <c r="L169" s="209"/>
      <c r="M169" s="141"/>
      <c r="N169" s="455"/>
      <c r="O169" s="141"/>
      <c r="P169" s="195"/>
      <c r="Q169" s="450"/>
      <c r="R169" s="211"/>
    </row>
    <row r="170" spans="2:18" ht="33.950000000000003" customHeight="1" x14ac:dyDescent="0.25">
      <c r="B170" s="143"/>
      <c r="C170" s="209"/>
      <c r="D170" s="209"/>
      <c r="E170" s="141"/>
      <c r="F170" s="455"/>
      <c r="G170" s="141"/>
      <c r="H170" s="451"/>
      <c r="I170" s="452"/>
      <c r="J170" s="227"/>
      <c r="K170" s="209"/>
      <c r="L170" s="209"/>
      <c r="M170" s="141"/>
      <c r="N170" s="455"/>
      <c r="O170" s="141"/>
      <c r="P170" s="195"/>
      <c r="Q170" s="450"/>
      <c r="R170" s="211"/>
    </row>
    <row r="171" spans="2:18" ht="33.950000000000003" customHeight="1" x14ac:dyDescent="0.25">
      <c r="B171" s="143"/>
      <c r="C171" s="209"/>
      <c r="D171" s="209"/>
      <c r="E171" s="141"/>
      <c r="F171" s="455"/>
      <c r="G171" s="141"/>
      <c r="H171" s="451"/>
      <c r="I171" s="452"/>
      <c r="J171" s="227"/>
      <c r="K171" s="209"/>
      <c r="L171" s="209"/>
      <c r="M171" s="141"/>
      <c r="N171" s="455"/>
      <c r="O171" s="141"/>
      <c r="P171" s="195"/>
      <c r="Q171" s="450"/>
      <c r="R171" s="211"/>
    </row>
    <row r="172" spans="2:18" ht="33.950000000000003" customHeight="1" x14ac:dyDescent="0.25">
      <c r="B172" s="143"/>
      <c r="C172" s="209"/>
      <c r="D172" s="209"/>
      <c r="E172" s="141"/>
      <c r="F172" s="455"/>
      <c r="G172" s="141"/>
      <c r="H172" s="451"/>
      <c r="I172" s="452"/>
      <c r="J172" s="227"/>
      <c r="K172" s="209"/>
      <c r="L172" s="209"/>
      <c r="M172" s="141"/>
      <c r="N172" s="455"/>
      <c r="O172" s="141"/>
      <c r="P172" s="195"/>
      <c r="Q172" s="450"/>
      <c r="R172" s="211"/>
    </row>
    <row r="173" spans="2:18" ht="33.950000000000003" customHeight="1" x14ac:dyDescent="0.25">
      <c r="B173" s="143"/>
      <c r="C173" s="209"/>
      <c r="D173" s="209"/>
      <c r="E173" s="141"/>
      <c r="F173" s="455"/>
      <c r="G173" s="141"/>
      <c r="H173" s="451"/>
      <c r="I173" s="452"/>
      <c r="J173" s="227"/>
      <c r="K173" s="209"/>
      <c r="L173" s="209"/>
      <c r="M173" s="141"/>
      <c r="N173" s="455"/>
      <c r="O173" s="141"/>
      <c r="P173" s="195"/>
      <c r="Q173" s="450"/>
      <c r="R173" s="211"/>
    </row>
    <row r="174" spans="2:18" ht="33.950000000000003" customHeight="1" x14ac:dyDescent="0.25">
      <c r="B174" s="143"/>
      <c r="C174" s="209"/>
      <c r="D174" s="209"/>
      <c r="E174" s="141"/>
      <c r="F174" s="455"/>
      <c r="G174" s="141"/>
      <c r="H174" s="451"/>
      <c r="I174" s="452"/>
      <c r="J174" s="227"/>
      <c r="K174" s="209"/>
      <c r="L174" s="209"/>
      <c r="M174" s="141"/>
      <c r="N174" s="455"/>
      <c r="O174" s="141"/>
      <c r="P174" s="195"/>
      <c r="Q174" s="450"/>
      <c r="R174" s="211"/>
    </row>
    <row r="175" spans="2:18" ht="33.950000000000003" customHeight="1" x14ac:dyDescent="0.25">
      <c r="B175" s="143"/>
      <c r="C175" s="209"/>
      <c r="D175" s="209"/>
      <c r="E175" s="141"/>
      <c r="F175" s="455"/>
      <c r="G175" s="141"/>
      <c r="H175" s="451"/>
      <c r="I175" s="452"/>
      <c r="J175" s="227"/>
      <c r="K175" s="209"/>
      <c r="L175" s="209"/>
      <c r="M175" s="141"/>
      <c r="N175" s="455"/>
      <c r="O175" s="141"/>
      <c r="P175" s="195"/>
      <c r="Q175" s="450"/>
      <c r="R175" s="211"/>
    </row>
    <row r="176" spans="2:18" ht="33.950000000000003" customHeight="1" x14ac:dyDescent="0.25">
      <c r="B176" s="143"/>
      <c r="C176" s="209"/>
      <c r="D176" s="209"/>
      <c r="E176" s="141"/>
      <c r="F176" s="455"/>
      <c r="G176" s="141"/>
      <c r="H176" s="451"/>
      <c r="I176" s="452"/>
      <c r="J176" s="227"/>
      <c r="K176" s="209"/>
      <c r="L176" s="209"/>
      <c r="M176" s="141"/>
      <c r="N176" s="455"/>
      <c r="O176" s="141"/>
      <c r="P176" s="195"/>
      <c r="Q176" s="450"/>
      <c r="R176" s="211"/>
    </row>
    <row r="177" spans="2:18" ht="33.950000000000003" customHeight="1" x14ac:dyDescent="0.25">
      <c r="B177" s="143"/>
      <c r="C177" s="209"/>
      <c r="D177" s="209"/>
      <c r="E177" s="141"/>
      <c r="F177" s="455"/>
      <c r="G177" s="141"/>
      <c r="H177" s="451"/>
      <c r="I177" s="452"/>
      <c r="J177" s="227"/>
      <c r="K177" s="209"/>
      <c r="L177" s="209"/>
      <c r="M177" s="141"/>
      <c r="N177" s="455"/>
      <c r="O177" s="141"/>
      <c r="P177" s="195"/>
      <c r="Q177" s="450"/>
      <c r="R177" s="211"/>
    </row>
    <row r="178" spans="2:18" ht="33.950000000000003" customHeight="1" x14ac:dyDescent="0.25">
      <c r="B178" s="143"/>
      <c r="C178" s="209"/>
      <c r="D178" s="209"/>
      <c r="E178" s="141"/>
      <c r="F178" s="455"/>
      <c r="G178" s="141"/>
      <c r="H178" s="451"/>
      <c r="I178" s="452"/>
      <c r="J178" s="227"/>
      <c r="K178" s="209"/>
      <c r="L178" s="209"/>
      <c r="M178" s="141"/>
      <c r="N178" s="455"/>
      <c r="O178" s="141"/>
      <c r="P178" s="195"/>
      <c r="Q178" s="450"/>
      <c r="R178" s="211"/>
    </row>
    <row r="179" spans="2:18" ht="33.950000000000003" customHeight="1" x14ac:dyDescent="0.25">
      <c r="B179" s="143"/>
      <c r="C179" s="209"/>
      <c r="D179" s="209"/>
      <c r="E179" s="141"/>
      <c r="F179" s="455"/>
      <c r="G179" s="141"/>
      <c r="H179" s="451"/>
      <c r="I179" s="452"/>
      <c r="J179" s="227"/>
      <c r="K179" s="209"/>
      <c r="L179" s="209"/>
      <c r="M179" s="141"/>
      <c r="N179" s="455"/>
      <c r="O179" s="141"/>
      <c r="P179" s="195"/>
      <c r="Q179" s="450"/>
      <c r="R179" s="211"/>
    </row>
    <row r="180" spans="2:18" ht="33.950000000000003" customHeight="1" x14ac:dyDescent="0.25">
      <c r="B180" s="143"/>
      <c r="C180" s="209"/>
      <c r="D180" s="209"/>
      <c r="E180" s="141"/>
      <c r="F180" s="455"/>
      <c r="G180" s="141"/>
      <c r="H180" s="451"/>
      <c r="I180" s="452"/>
      <c r="J180" s="227"/>
      <c r="K180" s="209"/>
      <c r="L180" s="209"/>
      <c r="M180" s="141"/>
      <c r="N180" s="455"/>
      <c r="O180" s="141"/>
      <c r="P180" s="195"/>
      <c r="Q180" s="450"/>
      <c r="R180" s="211"/>
    </row>
    <row r="181" spans="2:18" ht="33.950000000000003" customHeight="1" x14ac:dyDescent="0.25">
      <c r="B181" s="143"/>
      <c r="C181" s="209"/>
      <c r="D181" s="209"/>
      <c r="E181" s="141"/>
      <c r="F181" s="455"/>
      <c r="G181" s="141"/>
      <c r="H181" s="451"/>
      <c r="I181" s="452"/>
      <c r="J181" s="227"/>
      <c r="K181" s="209"/>
      <c r="L181" s="209"/>
      <c r="M181" s="141"/>
      <c r="N181" s="455"/>
      <c r="O181" s="141"/>
      <c r="P181" s="195"/>
      <c r="Q181" s="450"/>
      <c r="R181" s="211"/>
    </row>
    <row r="182" spans="2:18" ht="33.950000000000003" customHeight="1" x14ac:dyDescent="0.25">
      <c r="B182" s="143"/>
      <c r="C182" s="209"/>
      <c r="D182" s="209"/>
      <c r="E182" s="141"/>
      <c r="F182" s="455"/>
      <c r="G182" s="141"/>
      <c r="H182" s="451"/>
      <c r="I182" s="452"/>
      <c r="J182" s="227"/>
      <c r="K182" s="209"/>
      <c r="L182" s="209"/>
      <c r="M182" s="141"/>
      <c r="N182" s="455"/>
      <c r="O182" s="141"/>
      <c r="P182" s="195"/>
      <c r="Q182" s="450"/>
      <c r="R182" s="211"/>
    </row>
    <row r="183" spans="2:18" ht="33.950000000000003" customHeight="1" x14ac:dyDescent="0.25">
      <c r="B183" s="143"/>
      <c r="C183" s="209"/>
      <c r="D183" s="209"/>
      <c r="E183" s="141"/>
      <c r="F183" s="455"/>
      <c r="G183" s="141"/>
      <c r="H183" s="451"/>
      <c r="I183" s="452"/>
      <c r="J183" s="227"/>
      <c r="K183" s="209"/>
      <c r="L183" s="209"/>
      <c r="M183" s="141"/>
      <c r="N183" s="455"/>
      <c r="O183" s="141"/>
      <c r="P183" s="195"/>
      <c r="Q183" s="450"/>
      <c r="R183" s="211"/>
    </row>
    <row r="184" spans="2:18" ht="33.950000000000003" customHeight="1" x14ac:dyDescent="0.25">
      <c r="B184" s="143"/>
      <c r="C184" s="209"/>
      <c r="D184" s="209"/>
      <c r="E184" s="141"/>
      <c r="F184" s="455"/>
      <c r="G184" s="141"/>
      <c r="H184" s="451"/>
      <c r="I184" s="452"/>
      <c r="J184" s="227"/>
      <c r="K184" s="209"/>
      <c r="L184" s="209"/>
      <c r="M184" s="141"/>
      <c r="N184" s="455"/>
      <c r="O184" s="141"/>
      <c r="P184" s="195"/>
      <c r="Q184" s="450"/>
      <c r="R184" s="211"/>
    </row>
    <row r="185" spans="2:18" ht="33.950000000000003" customHeight="1" x14ac:dyDescent="0.25">
      <c r="B185" s="143"/>
      <c r="C185" s="209"/>
      <c r="D185" s="209"/>
      <c r="E185" s="141"/>
      <c r="F185" s="455"/>
      <c r="G185" s="141"/>
      <c r="H185" s="451"/>
      <c r="I185" s="452"/>
      <c r="J185" s="227"/>
      <c r="K185" s="209"/>
      <c r="L185" s="209"/>
      <c r="M185" s="141"/>
      <c r="N185" s="455"/>
      <c r="O185" s="141"/>
      <c r="P185" s="195"/>
      <c r="Q185" s="450"/>
      <c r="R185" s="211"/>
    </row>
    <row r="186" spans="2:18" ht="33.950000000000003" customHeight="1" x14ac:dyDescent="0.25">
      <c r="B186" s="143"/>
      <c r="C186" s="209"/>
      <c r="D186" s="209"/>
      <c r="E186" s="141"/>
      <c r="F186" s="455"/>
      <c r="G186" s="141"/>
      <c r="H186" s="451"/>
      <c r="I186" s="452"/>
      <c r="J186" s="227"/>
      <c r="K186" s="209"/>
      <c r="L186" s="209"/>
      <c r="M186" s="141"/>
      <c r="N186" s="455"/>
      <c r="O186" s="141"/>
      <c r="P186" s="195"/>
      <c r="Q186" s="450"/>
      <c r="R186" s="211"/>
    </row>
    <row r="187" spans="2:18" ht="33.950000000000003" customHeight="1" x14ac:dyDescent="0.25">
      <c r="B187" s="143"/>
      <c r="C187" s="209"/>
      <c r="D187" s="209"/>
      <c r="E187" s="141"/>
      <c r="F187" s="455"/>
      <c r="G187" s="141"/>
      <c r="H187" s="451"/>
      <c r="I187" s="452"/>
      <c r="J187" s="227"/>
      <c r="K187" s="209"/>
      <c r="L187" s="209"/>
      <c r="M187" s="141"/>
      <c r="N187" s="455"/>
      <c r="O187" s="141"/>
      <c r="P187" s="195"/>
      <c r="Q187" s="450"/>
      <c r="R187" s="211"/>
    </row>
    <row r="188" spans="2:18" ht="33.950000000000003" customHeight="1" x14ac:dyDescent="0.25">
      <c r="B188" s="143"/>
      <c r="C188" s="209"/>
      <c r="D188" s="209"/>
      <c r="E188" s="141"/>
      <c r="F188" s="455"/>
      <c r="G188" s="141"/>
      <c r="H188" s="451"/>
      <c r="I188" s="452"/>
      <c r="J188" s="227"/>
      <c r="K188" s="209"/>
      <c r="L188" s="209"/>
      <c r="M188" s="141"/>
      <c r="N188" s="455"/>
      <c r="O188" s="141"/>
      <c r="P188" s="195"/>
      <c r="Q188" s="450"/>
      <c r="R188" s="211"/>
    </row>
    <row r="189" spans="2:18" ht="33.950000000000003" customHeight="1" x14ac:dyDescent="0.25">
      <c r="B189" s="143"/>
      <c r="C189" s="209"/>
      <c r="D189" s="209"/>
      <c r="E189" s="141"/>
      <c r="F189" s="455"/>
      <c r="G189" s="141"/>
      <c r="H189" s="451"/>
      <c r="I189" s="452"/>
      <c r="J189" s="227"/>
      <c r="K189" s="209"/>
      <c r="L189" s="209"/>
      <c r="M189" s="141"/>
      <c r="N189" s="455"/>
      <c r="O189" s="141"/>
      <c r="P189" s="195"/>
      <c r="Q189" s="450"/>
      <c r="R189" s="211"/>
    </row>
    <row r="190" spans="2:18" ht="33.950000000000003" customHeight="1" x14ac:dyDescent="0.25">
      <c r="B190" s="143"/>
      <c r="C190" s="209"/>
      <c r="D190" s="209"/>
      <c r="E190" s="141"/>
      <c r="F190" s="455"/>
      <c r="G190" s="141"/>
      <c r="H190" s="451"/>
      <c r="I190" s="452"/>
      <c r="J190" s="227"/>
      <c r="K190" s="209"/>
      <c r="L190" s="209"/>
      <c r="M190" s="141"/>
      <c r="N190" s="455"/>
      <c r="O190" s="141"/>
      <c r="P190" s="195"/>
      <c r="Q190" s="450"/>
      <c r="R190" s="211"/>
    </row>
    <row r="191" spans="2:18" ht="33.950000000000003" customHeight="1" x14ac:dyDescent="0.25">
      <c r="B191" s="143"/>
      <c r="C191" s="209"/>
      <c r="D191" s="209"/>
      <c r="E191" s="141"/>
      <c r="F191" s="455"/>
      <c r="G191" s="141"/>
      <c r="H191" s="451"/>
      <c r="I191" s="452"/>
      <c r="J191" s="227"/>
      <c r="K191" s="209"/>
      <c r="L191" s="209"/>
      <c r="M191" s="141"/>
      <c r="N191" s="455"/>
      <c r="O191" s="141"/>
      <c r="P191" s="195"/>
      <c r="Q191" s="450"/>
      <c r="R191" s="211"/>
    </row>
    <row r="192" spans="2:18" ht="33.950000000000003" customHeight="1" x14ac:dyDescent="0.25">
      <c r="B192" s="143"/>
      <c r="C192" s="209"/>
      <c r="D192" s="209"/>
      <c r="E192" s="141"/>
      <c r="F192" s="455"/>
      <c r="G192" s="141"/>
      <c r="H192" s="451"/>
      <c r="I192" s="452"/>
      <c r="J192" s="227"/>
      <c r="K192" s="209"/>
      <c r="L192" s="209"/>
      <c r="M192" s="141"/>
      <c r="N192" s="455"/>
      <c r="O192" s="141"/>
      <c r="P192" s="195"/>
      <c r="Q192" s="450"/>
      <c r="R192" s="211"/>
    </row>
    <row r="193" spans="2:18" ht="33.950000000000003" customHeight="1" x14ac:dyDescent="0.25">
      <c r="B193" s="143"/>
      <c r="C193" s="209"/>
      <c r="D193" s="209"/>
      <c r="E193" s="141"/>
      <c r="F193" s="455"/>
      <c r="G193" s="141"/>
      <c r="H193" s="451"/>
      <c r="I193" s="452"/>
      <c r="J193" s="227"/>
      <c r="K193" s="209"/>
      <c r="L193" s="209"/>
      <c r="M193" s="141"/>
      <c r="N193" s="455"/>
      <c r="O193" s="141"/>
      <c r="P193" s="195"/>
      <c r="Q193" s="450"/>
      <c r="R193" s="211"/>
    </row>
    <row r="194" spans="2:18" ht="33.950000000000003" customHeight="1" x14ac:dyDescent="0.25">
      <c r="B194" s="143"/>
      <c r="C194" s="209"/>
      <c r="D194" s="209"/>
      <c r="E194" s="141"/>
      <c r="F194" s="455"/>
      <c r="G194" s="141"/>
      <c r="H194" s="451"/>
      <c r="I194" s="452"/>
      <c r="J194" s="227"/>
      <c r="K194" s="209"/>
      <c r="L194" s="209"/>
      <c r="M194" s="141"/>
      <c r="N194" s="455"/>
      <c r="O194" s="141"/>
      <c r="P194" s="195"/>
      <c r="Q194" s="450"/>
      <c r="R194" s="211"/>
    </row>
    <row r="195" spans="2:18" ht="33.950000000000003" customHeight="1" x14ac:dyDescent="0.25">
      <c r="B195" s="143"/>
      <c r="C195" s="209"/>
      <c r="D195" s="209"/>
      <c r="E195" s="141"/>
      <c r="F195" s="455"/>
      <c r="G195" s="141"/>
      <c r="H195" s="451"/>
      <c r="I195" s="452"/>
      <c r="J195" s="227"/>
      <c r="K195" s="209"/>
      <c r="L195" s="209"/>
      <c r="M195" s="141"/>
      <c r="N195" s="455"/>
      <c r="O195" s="141"/>
      <c r="P195" s="195"/>
      <c r="Q195" s="450"/>
      <c r="R195" s="211"/>
    </row>
    <row r="196" spans="2:18" ht="33.950000000000003" customHeight="1" x14ac:dyDescent="0.25">
      <c r="B196" s="143"/>
      <c r="C196" s="209"/>
      <c r="D196" s="209"/>
      <c r="E196" s="141"/>
      <c r="F196" s="455"/>
      <c r="G196" s="141"/>
      <c r="H196" s="451"/>
      <c r="I196" s="452"/>
      <c r="J196" s="227"/>
      <c r="K196" s="209"/>
      <c r="L196" s="209"/>
      <c r="M196" s="141"/>
      <c r="N196" s="455"/>
      <c r="O196" s="141"/>
      <c r="P196" s="195"/>
      <c r="Q196" s="450"/>
      <c r="R196" s="211"/>
    </row>
    <row r="197" spans="2:18" ht="33.950000000000003" customHeight="1" x14ac:dyDescent="0.25">
      <c r="B197" s="143"/>
      <c r="C197" s="209"/>
      <c r="D197" s="209"/>
      <c r="E197" s="141"/>
      <c r="F197" s="455"/>
      <c r="G197" s="141"/>
      <c r="H197" s="451"/>
      <c r="I197" s="452"/>
      <c r="J197" s="227"/>
      <c r="K197" s="209"/>
      <c r="L197" s="209"/>
      <c r="M197" s="141"/>
      <c r="N197" s="455"/>
      <c r="O197" s="141"/>
      <c r="P197" s="195"/>
      <c r="Q197" s="450"/>
      <c r="R197" s="211"/>
    </row>
    <row r="198" spans="2:18" ht="33.950000000000003" customHeight="1" x14ac:dyDescent="0.25">
      <c r="B198" s="143"/>
      <c r="C198" s="209"/>
      <c r="D198" s="209"/>
      <c r="E198" s="141"/>
      <c r="F198" s="455"/>
      <c r="G198" s="141"/>
      <c r="H198" s="451"/>
      <c r="I198" s="452"/>
      <c r="J198" s="227"/>
      <c r="K198" s="209"/>
      <c r="L198" s="209"/>
      <c r="M198" s="141"/>
      <c r="N198" s="455"/>
      <c r="O198" s="141"/>
      <c r="P198" s="195"/>
      <c r="Q198" s="450"/>
      <c r="R198" s="211"/>
    </row>
    <row r="199" spans="2:18" ht="33.950000000000003" customHeight="1" x14ac:dyDescent="0.25">
      <c r="B199" s="143"/>
      <c r="C199" s="209"/>
      <c r="D199" s="209"/>
      <c r="E199" s="141"/>
      <c r="F199" s="455"/>
      <c r="G199" s="141"/>
      <c r="H199" s="451"/>
      <c r="I199" s="452"/>
      <c r="J199" s="227"/>
      <c r="K199" s="209"/>
      <c r="L199" s="209"/>
      <c r="M199" s="141"/>
      <c r="N199" s="455"/>
      <c r="O199" s="141"/>
      <c r="P199" s="195"/>
      <c r="Q199" s="450"/>
      <c r="R199" s="211"/>
    </row>
    <row r="200" spans="2:18" ht="33.950000000000003" customHeight="1" x14ac:dyDescent="0.25">
      <c r="B200" s="143"/>
      <c r="C200" s="209"/>
      <c r="D200" s="209"/>
      <c r="E200" s="141"/>
      <c r="F200" s="455"/>
      <c r="G200" s="141"/>
      <c r="H200" s="451"/>
      <c r="I200" s="452"/>
      <c r="J200" s="227"/>
      <c r="K200" s="209"/>
      <c r="L200" s="209"/>
      <c r="M200" s="141"/>
      <c r="N200" s="455"/>
      <c r="O200" s="141"/>
      <c r="P200" s="195"/>
      <c r="Q200" s="450"/>
      <c r="R200" s="211"/>
    </row>
    <row r="201" spans="2:18" ht="33.950000000000003" customHeight="1" x14ac:dyDescent="0.25">
      <c r="B201" s="143"/>
      <c r="C201" s="209"/>
      <c r="D201" s="209"/>
      <c r="E201" s="141"/>
      <c r="F201" s="455"/>
      <c r="G201" s="141"/>
      <c r="H201" s="451"/>
      <c r="I201" s="452"/>
      <c r="J201" s="227"/>
      <c r="K201" s="209"/>
      <c r="L201" s="209"/>
      <c r="M201" s="141"/>
      <c r="N201" s="455"/>
      <c r="O201" s="141"/>
      <c r="P201" s="195"/>
      <c r="Q201" s="450"/>
      <c r="R201" s="211"/>
    </row>
    <row r="202" spans="2:18" ht="33.950000000000003" customHeight="1" x14ac:dyDescent="0.25">
      <c r="B202" s="143"/>
      <c r="C202" s="209"/>
      <c r="D202" s="209"/>
      <c r="E202" s="141"/>
      <c r="F202" s="455"/>
      <c r="G202" s="141"/>
      <c r="H202" s="451"/>
      <c r="I202" s="452"/>
      <c r="J202" s="227"/>
      <c r="K202" s="209"/>
      <c r="L202" s="209"/>
      <c r="M202" s="141"/>
      <c r="N202" s="455"/>
      <c r="O202" s="141"/>
      <c r="P202" s="195"/>
      <c r="Q202" s="450"/>
      <c r="R202" s="211"/>
    </row>
    <row r="203" spans="2:18" ht="33.950000000000003" customHeight="1" x14ac:dyDescent="0.25">
      <c r="B203" s="143"/>
      <c r="C203" s="209"/>
      <c r="D203" s="209"/>
      <c r="E203" s="141"/>
      <c r="F203" s="455"/>
      <c r="G203" s="141"/>
      <c r="H203" s="451"/>
      <c r="I203" s="452"/>
      <c r="J203" s="227"/>
      <c r="K203" s="209"/>
      <c r="L203" s="209"/>
      <c r="M203" s="141"/>
      <c r="N203" s="455"/>
      <c r="O203" s="141"/>
      <c r="P203" s="195"/>
      <c r="Q203" s="450"/>
      <c r="R203" s="211"/>
    </row>
    <row r="204" spans="2:18" ht="33.950000000000003" customHeight="1" x14ac:dyDescent="0.25">
      <c r="B204" s="143"/>
      <c r="C204" s="209"/>
      <c r="D204" s="209"/>
      <c r="E204" s="141"/>
      <c r="F204" s="455"/>
      <c r="G204" s="141"/>
      <c r="H204" s="451"/>
      <c r="I204" s="452"/>
      <c r="J204" s="227"/>
      <c r="K204" s="209"/>
      <c r="L204" s="209"/>
      <c r="M204" s="141"/>
      <c r="N204" s="455"/>
      <c r="O204" s="141"/>
      <c r="P204" s="195"/>
      <c r="Q204" s="450"/>
      <c r="R204" s="211"/>
    </row>
    <row r="205" spans="2:18" ht="33.950000000000003" customHeight="1" x14ac:dyDescent="0.25">
      <c r="B205" s="143"/>
      <c r="C205" s="209"/>
      <c r="D205" s="209"/>
      <c r="E205" s="141"/>
      <c r="F205" s="455"/>
      <c r="G205" s="141"/>
      <c r="H205" s="451"/>
      <c r="I205" s="452"/>
      <c r="J205" s="227"/>
      <c r="K205" s="209"/>
      <c r="L205" s="209"/>
      <c r="M205" s="141"/>
      <c r="N205" s="455"/>
      <c r="O205" s="141"/>
      <c r="P205" s="195"/>
      <c r="Q205" s="450"/>
      <c r="R205" s="211"/>
    </row>
    <row r="206" spans="2:18" ht="33.950000000000003" customHeight="1" x14ac:dyDescent="0.25">
      <c r="B206" s="143"/>
      <c r="C206" s="209"/>
      <c r="D206" s="209"/>
      <c r="E206" s="141"/>
      <c r="F206" s="455"/>
      <c r="G206" s="141"/>
      <c r="H206" s="451"/>
      <c r="I206" s="452"/>
      <c r="J206" s="227"/>
      <c r="K206" s="209"/>
      <c r="L206" s="209"/>
      <c r="M206" s="141"/>
      <c r="N206" s="455"/>
      <c r="O206" s="141"/>
      <c r="P206" s="195"/>
      <c r="Q206" s="450"/>
      <c r="R206" s="211"/>
    </row>
    <row r="207" spans="2:18" ht="33.950000000000003" customHeight="1" x14ac:dyDescent="0.25">
      <c r="B207" s="143"/>
      <c r="C207" s="209"/>
      <c r="D207" s="209"/>
      <c r="E207" s="141"/>
      <c r="F207" s="455"/>
      <c r="G207" s="141"/>
      <c r="H207" s="451"/>
      <c r="I207" s="452"/>
      <c r="J207" s="227"/>
      <c r="K207" s="209"/>
      <c r="L207" s="209"/>
      <c r="M207" s="141"/>
      <c r="N207" s="455"/>
      <c r="O207" s="141"/>
      <c r="P207" s="195"/>
      <c r="Q207" s="450"/>
      <c r="R207" s="211"/>
    </row>
    <row r="208" spans="2:18" ht="33.950000000000003" customHeight="1" x14ac:dyDescent="0.25">
      <c r="B208" s="143"/>
      <c r="C208" s="209"/>
      <c r="D208" s="209"/>
      <c r="E208" s="141"/>
      <c r="F208" s="455"/>
      <c r="G208" s="141"/>
      <c r="H208" s="451"/>
      <c r="I208" s="452"/>
      <c r="J208" s="227"/>
      <c r="K208" s="209"/>
      <c r="L208" s="209"/>
      <c r="M208" s="141"/>
      <c r="N208" s="455"/>
      <c r="O208" s="141"/>
      <c r="P208" s="195"/>
      <c r="Q208" s="450"/>
      <c r="R208" s="211"/>
    </row>
    <row r="209" spans="2:18" ht="33.950000000000003" customHeight="1" x14ac:dyDescent="0.25">
      <c r="B209" s="143"/>
      <c r="C209" s="209"/>
      <c r="D209" s="209"/>
      <c r="E209" s="141"/>
      <c r="F209" s="455"/>
      <c r="G209" s="141"/>
      <c r="H209" s="451"/>
      <c r="I209" s="452"/>
      <c r="J209" s="227"/>
      <c r="K209" s="209"/>
      <c r="L209" s="209"/>
      <c r="M209" s="141"/>
      <c r="N209" s="455"/>
      <c r="O209" s="141"/>
      <c r="P209" s="195"/>
      <c r="Q209" s="450"/>
      <c r="R209" s="211"/>
    </row>
    <row r="210" spans="2:18" ht="33.950000000000003" customHeight="1" x14ac:dyDescent="0.25">
      <c r="B210" s="143"/>
      <c r="C210" s="209"/>
      <c r="D210" s="209"/>
      <c r="E210" s="141"/>
      <c r="F210" s="455"/>
      <c r="G210" s="141"/>
      <c r="H210" s="451"/>
      <c r="I210" s="452"/>
      <c r="J210" s="227"/>
      <c r="K210" s="209"/>
      <c r="L210" s="209"/>
      <c r="M210" s="141"/>
      <c r="N210" s="455"/>
      <c r="O210" s="141"/>
      <c r="P210" s="195"/>
      <c r="Q210" s="450"/>
      <c r="R210" s="211"/>
    </row>
    <row r="211" spans="2:18" ht="33.950000000000003" customHeight="1" x14ac:dyDescent="0.25">
      <c r="B211" s="143"/>
      <c r="C211" s="209"/>
      <c r="D211" s="209"/>
      <c r="E211" s="141"/>
      <c r="F211" s="455"/>
      <c r="G211" s="141"/>
      <c r="H211" s="451"/>
      <c r="I211" s="452"/>
      <c r="J211" s="227"/>
      <c r="K211" s="209"/>
      <c r="L211" s="209"/>
      <c r="M211" s="141"/>
      <c r="N211" s="455"/>
      <c r="O211" s="141"/>
      <c r="P211" s="195"/>
      <c r="Q211" s="450"/>
      <c r="R211" s="211"/>
    </row>
    <row r="212" spans="2:18" ht="33.950000000000003" customHeight="1" x14ac:dyDescent="0.25">
      <c r="B212" s="143"/>
      <c r="C212" s="209"/>
      <c r="D212" s="209"/>
      <c r="E212" s="141"/>
      <c r="F212" s="455"/>
      <c r="G212" s="141"/>
      <c r="H212" s="451"/>
      <c r="I212" s="452"/>
      <c r="J212" s="227"/>
      <c r="K212" s="209"/>
      <c r="L212" s="209"/>
      <c r="M212" s="141"/>
      <c r="N212" s="455"/>
      <c r="O212" s="141"/>
      <c r="P212" s="195"/>
      <c r="Q212" s="450"/>
      <c r="R212" s="211"/>
    </row>
    <row r="213" spans="2:18" ht="33.950000000000003" customHeight="1" x14ac:dyDescent="0.25">
      <c r="B213" s="143"/>
      <c r="C213" s="209"/>
      <c r="D213" s="209"/>
      <c r="E213" s="141"/>
      <c r="F213" s="455"/>
      <c r="G213" s="141"/>
      <c r="H213" s="451"/>
      <c r="I213" s="452"/>
      <c r="J213" s="227"/>
      <c r="K213" s="209"/>
      <c r="L213" s="209"/>
      <c r="M213" s="141"/>
      <c r="N213" s="455"/>
      <c r="O213" s="141"/>
      <c r="P213" s="195"/>
      <c r="Q213" s="450"/>
      <c r="R213" s="211"/>
    </row>
    <row r="214" spans="2:18" ht="33.950000000000003" customHeight="1" x14ac:dyDescent="0.25">
      <c r="B214" s="143"/>
      <c r="C214" s="209"/>
      <c r="D214" s="209"/>
      <c r="E214" s="141"/>
      <c r="F214" s="455"/>
      <c r="G214" s="141"/>
      <c r="H214" s="451"/>
      <c r="I214" s="452"/>
      <c r="J214" s="227"/>
      <c r="K214" s="209"/>
      <c r="L214" s="209"/>
      <c r="M214" s="141"/>
      <c r="N214" s="455"/>
      <c r="O214" s="141"/>
      <c r="P214" s="195"/>
      <c r="Q214" s="450"/>
      <c r="R214" s="211"/>
    </row>
    <row r="215" spans="2:18" ht="33.950000000000003" customHeight="1" x14ac:dyDescent="0.25">
      <c r="B215" s="143"/>
      <c r="C215" s="209"/>
      <c r="D215" s="209"/>
      <c r="E215" s="141"/>
      <c r="F215" s="455"/>
      <c r="G215" s="141"/>
      <c r="H215" s="451"/>
      <c r="I215" s="452"/>
      <c r="J215" s="227"/>
      <c r="K215" s="209"/>
      <c r="L215" s="209"/>
      <c r="M215" s="141"/>
      <c r="N215" s="455"/>
      <c r="O215" s="141"/>
      <c r="P215" s="195"/>
      <c r="Q215" s="450"/>
      <c r="R215" s="211"/>
    </row>
    <row r="216" spans="2:18" ht="33.950000000000003" customHeight="1" x14ac:dyDescent="0.25">
      <c r="B216" s="143"/>
      <c r="C216" s="209"/>
      <c r="D216" s="209"/>
      <c r="E216" s="141"/>
      <c r="F216" s="455"/>
      <c r="G216" s="141"/>
      <c r="H216" s="451"/>
      <c r="I216" s="452"/>
      <c r="J216" s="227"/>
      <c r="K216" s="209"/>
      <c r="L216" s="209"/>
      <c r="M216" s="141"/>
      <c r="N216" s="455"/>
      <c r="O216" s="141"/>
      <c r="P216" s="195"/>
      <c r="Q216" s="450"/>
      <c r="R216" s="211"/>
    </row>
    <row r="217" spans="2:18" ht="33.950000000000003" customHeight="1" x14ac:dyDescent="0.25">
      <c r="B217" s="143"/>
      <c r="C217" s="209"/>
      <c r="D217" s="209"/>
      <c r="E217" s="141"/>
      <c r="F217" s="455"/>
      <c r="G217" s="141"/>
      <c r="H217" s="451"/>
      <c r="I217" s="452"/>
      <c r="J217" s="227"/>
      <c r="K217" s="209"/>
      <c r="L217" s="209"/>
      <c r="M217" s="141"/>
      <c r="N217" s="455"/>
      <c r="O217" s="141"/>
      <c r="P217" s="195"/>
      <c r="Q217" s="450"/>
      <c r="R217" s="211"/>
    </row>
    <row r="218" spans="2:18" ht="33.950000000000003" customHeight="1" x14ac:dyDescent="0.25">
      <c r="B218" s="143"/>
      <c r="C218" s="209"/>
      <c r="D218" s="209"/>
      <c r="E218" s="141"/>
      <c r="F218" s="455"/>
      <c r="G218" s="141"/>
      <c r="H218" s="451"/>
      <c r="I218" s="452"/>
      <c r="J218" s="227"/>
      <c r="K218" s="209"/>
      <c r="L218" s="209"/>
      <c r="M218" s="141"/>
      <c r="N218" s="455"/>
      <c r="O218" s="141"/>
      <c r="P218" s="195"/>
      <c r="Q218" s="450"/>
      <c r="R218" s="211"/>
    </row>
    <row r="219" spans="2:18" ht="33.950000000000003" customHeight="1" x14ac:dyDescent="0.25">
      <c r="B219" s="143"/>
      <c r="C219" s="209"/>
      <c r="D219" s="209"/>
      <c r="E219" s="141"/>
      <c r="F219" s="455"/>
      <c r="G219" s="141"/>
      <c r="H219" s="451"/>
      <c r="I219" s="452"/>
      <c r="J219" s="227"/>
      <c r="K219" s="209"/>
      <c r="L219" s="209"/>
      <c r="M219" s="141"/>
      <c r="N219" s="455"/>
      <c r="O219" s="141"/>
      <c r="P219" s="195"/>
      <c r="Q219" s="450"/>
      <c r="R219" s="211"/>
    </row>
    <row r="220" spans="2:18" ht="33.950000000000003" customHeight="1" x14ac:dyDescent="0.25">
      <c r="B220" s="143"/>
      <c r="C220" s="209"/>
      <c r="D220" s="209"/>
      <c r="E220" s="141"/>
      <c r="F220" s="455"/>
      <c r="G220" s="141"/>
      <c r="H220" s="451"/>
      <c r="I220" s="452"/>
      <c r="J220" s="227"/>
      <c r="K220" s="209"/>
      <c r="L220" s="209"/>
      <c r="M220" s="141"/>
      <c r="N220" s="455"/>
      <c r="O220" s="141"/>
      <c r="P220" s="195"/>
      <c r="Q220" s="450"/>
      <c r="R220" s="211"/>
    </row>
    <row r="221" spans="2:18" ht="33.950000000000003" customHeight="1" x14ac:dyDescent="0.25">
      <c r="B221" s="143"/>
      <c r="C221" s="209"/>
      <c r="D221" s="209"/>
      <c r="E221" s="141"/>
      <c r="F221" s="455"/>
      <c r="G221" s="141"/>
      <c r="H221" s="451"/>
      <c r="I221" s="452"/>
      <c r="J221" s="227"/>
      <c r="K221" s="209"/>
      <c r="L221" s="209"/>
      <c r="M221" s="141"/>
      <c r="N221" s="455"/>
      <c r="O221" s="141"/>
      <c r="P221" s="195"/>
      <c r="Q221" s="450"/>
      <c r="R221" s="211"/>
    </row>
    <row r="222" spans="2:18" ht="33.950000000000003" customHeight="1" x14ac:dyDescent="0.25">
      <c r="B222" s="143"/>
      <c r="C222" s="209"/>
      <c r="D222" s="209"/>
      <c r="E222" s="141"/>
      <c r="F222" s="455"/>
      <c r="G222" s="141"/>
      <c r="H222" s="451"/>
      <c r="I222" s="452"/>
      <c r="J222" s="227"/>
      <c r="K222" s="209"/>
      <c r="L222" s="209"/>
      <c r="M222" s="141"/>
      <c r="N222" s="455"/>
      <c r="O222" s="141"/>
      <c r="P222" s="195"/>
      <c r="Q222" s="450"/>
      <c r="R222" s="211"/>
    </row>
    <row r="223" spans="2:18" ht="33.950000000000003" customHeight="1" x14ac:dyDescent="0.25">
      <c r="B223" s="143"/>
      <c r="C223" s="209"/>
      <c r="D223" s="209"/>
      <c r="E223" s="141"/>
      <c r="F223" s="455"/>
      <c r="G223" s="141"/>
      <c r="H223" s="451"/>
      <c r="I223" s="452"/>
      <c r="J223" s="227"/>
      <c r="K223" s="209"/>
      <c r="L223" s="209"/>
      <c r="M223" s="141"/>
      <c r="N223" s="455"/>
      <c r="O223" s="141"/>
      <c r="P223" s="195"/>
      <c r="Q223" s="450"/>
      <c r="R223" s="211"/>
    </row>
    <row r="224" spans="2:18" ht="33.950000000000003" customHeight="1" x14ac:dyDescent="0.25">
      <c r="B224" s="143"/>
      <c r="C224" s="209"/>
      <c r="D224" s="209"/>
      <c r="E224" s="141"/>
      <c r="F224" s="455"/>
      <c r="G224" s="141"/>
      <c r="H224" s="451"/>
      <c r="I224" s="452"/>
      <c r="J224" s="227"/>
      <c r="K224" s="209"/>
      <c r="L224" s="209"/>
      <c r="M224" s="141"/>
      <c r="N224" s="455"/>
      <c r="O224" s="141"/>
      <c r="P224" s="195"/>
      <c r="Q224" s="450"/>
      <c r="R224" s="211"/>
    </row>
    <row r="225" spans="2:18" ht="33.950000000000003" customHeight="1" x14ac:dyDescent="0.25">
      <c r="B225" s="143"/>
      <c r="C225" s="209"/>
      <c r="D225" s="209"/>
      <c r="E225" s="141"/>
      <c r="F225" s="455"/>
      <c r="G225" s="141"/>
      <c r="H225" s="451"/>
      <c r="I225" s="452"/>
      <c r="J225" s="227"/>
      <c r="K225" s="209"/>
      <c r="L225" s="209"/>
      <c r="M225" s="141"/>
      <c r="N225" s="455"/>
      <c r="O225" s="141"/>
      <c r="P225" s="195"/>
      <c r="Q225" s="450"/>
      <c r="R225" s="211"/>
    </row>
    <row r="226" spans="2:18" ht="33.950000000000003" customHeight="1" x14ac:dyDescent="0.25">
      <c r="B226" s="143"/>
      <c r="C226" s="209"/>
      <c r="D226" s="209"/>
      <c r="E226" s="141"/>
      <c r="F226" s="455"/>
      <c r="G226" s="141"/>
      <c r="H226" s="451"/>
      <c r="I226" s="452"/>
      <c r="J226" s="227"/>
      <c r="K226" s="209"/>
      <c r="L226" s="209"/>
      <c r="M226" s="141"/>
      <c r="N226" s="455"/>
      <c r="O226" s="141"/>
      <c r="P226" s="195"/>
      <c r="Q226" s="450"/>
      <c r="R226" s="211"/>
    </row>
    <row r="227" spans="2:18" ht="33.950000000000003" customHeight="1" x14ac:dyDescent="0.25">
      <c r="B227" s="143"/>
      <c r="C227" s="209"/>
      <c r="D227" s="209"/>
      <c r="E227" s="141"/>
      <c r="F227" s="455"/>
      <c r="G227" s="141"/>
      <c r="H227" s="451"/>
      <c r="I227" s="452"/>
      <c r="J227" s="227"/>
      <c r="K227" s="209"/>
      <c r="L227" s="209"/>
      <c r="M227" s="141"/>
      <c r="N227" s="455"/>
      <c r="O227" s="141"/>
      <c r="P227" s="195"/>
      <c r="Q227" s="450"/>
      <c r="R227" s="211"/>
    </row>
    <row r="228" spans="2:18" ht="33.950000000000003" customHeight="1" x14ac:dyDescent="0.25">
      <c r="B228" s="143"/>
      <c r="C228" s="209"/>
      <c r="D228" s="209"/>
      <c r="E228" s="141"/>
      <c r="F228" s="455"/>
      <c r="G228" s="141"/>
      <c r="H228" s="451"/>
      <c r="I228" s="452"/>
      <c r="J228" s="227"/>
      <c r="K228" s="209"/>
      <c r="L228" s="209"/>
      <c r="M228" s="141"/>
      <c r="N228" s="455"/>
      <c r="O228" s="141"/>
      <c r="P228" s="195"/>
      <c r="Q228" s="450"/>
      <c r="R228" s="211"/>
    </row>
    <row r="229" spans="2:18" ht="33.950000000000003" customHeight="1" x14ac:dyDescent="0.25">
      <c r="B229" s="143"/>
      <c r="C229" s="209"/>
      <c r="D229" s="209"/>
      <c r="E229" s="141"/>
      <c r="F229" s="455"/>
      <c r="G229" s="141"/>
      <c r="H229" s="451"/>
      <c r="I229" s="452"/>
      <c r="J229" s="227"/>
      <c r="K229" s="209"/>
      <c r="L229" s="209"/>
      <c r="M229" s="141"/>
      <c r="N229" s="455"/>
      <c r="O229" s="141"/>
      <c r="P229" s="195"/>
      <c r="Q229" s="450"/>
      <c r="R229" s="211"/>
    </row>
    <row r="230" spans="2:18" ht="33.950000000000003" customHeight="1" x14ac:dyDescent="0.25">
      <c r="B230" s="143"/>
      <c r="C230" s="209"/>
      <c r="D230" s="209"/>
      <c r="E230" s="141"/>
      <c r="F230" s="455"/>
      <c r="G230" s="141"/>
      <c r="H230" s="451"/>
      <c r="I230" s="452"/>
      <c r="J230" s="227"/>
      <c r="K230" s="209"/>
      <c r="L230" s="209"/>
      <c r="M230" s="141"/>
      <c r="N230" s="455"/>
      <c r="O230" s="141"/>
      <c r="P230" s="195"/>
      <c r="Q230" s="450"/>
      <c r="R230" s="211"/>
    </row>
    <row r="231" spans="2:18" ht="33.950000000000003" customHeight="1" x14ac:dyDescent="0.25">
      <c r="B231" s="143"/>
      <c r="C231" s="209"/>
      <c r="D231" s="209"/>
      <c r="E231" s="141"/>
      <c r="F231" s="455"/>
      <c r="G231" s="141"/>
      <c r="H231" s="451"/>
      <c r="I231" s="452"/>
      <c r="J231" s="227"/>
      <c r="K231" s="209"/>
      <c r="L231" s="209"/>
      <c r="M231" s="141"/>
      <c r="N231" s="455"/>
      <c r="O231" s="141"/>
      <c r="P231" s="195"/>
      <c r="Q231" s="450"/>
      <c r="R231" s="211"/>
    </row>
    <row r="232" spans="2:18" ht="33.950000000000003" customHeight="1" x14ac:dyDescent="0.25">
      <c r="B232" s="143"/>
      <c r="C232" s="209"/>
      <c r="D232" s="209"/>
      <c r="E232" s="141"/>
      <c r="F232" s="455"/>
      <c r="G232" s="141"/>
      <c r="H232" s="451"/>
      <c r="I232" s="452"/>
      <c r="J232" s="227"/>
      <c r="K232" s="209"/>
      <c r="L232" s="209"/>
      <c r="M232" s="141"/>
      <c r="N232" s="455"/>
      <c r="O232" s="141"/>
      <c r="P232" s="195"/>
      <c r="Q232" s="450"/>
      <c r="R232" s="211"/>
    </row>
    <row r="233" spans="2:18" ht="33.950000000000003" customHeight="1" x14ac:dyDescent="0.25">
      <c r="B233" s="143"/>
      <c r="C233" s="209"/>
      <c r="D233" s="209"/>
      <c r="E233" s="141"/>
      <c r="F233" s="455"/>
      <c r="G233" s="141"/>
      <c r="H233" s="451"/>
      <c r="I233" s="452"/>
      <c r="J233" s="227"/>
      <c r="K233" s="209"/>
      <c r="L233" s="209"/>
      <c r="M233" s="141"/>
      <c r="N233" s="455"/>
      <c r="O233" s="141"/>
      <c r="P233" s="195"/>
      <c r="Q233" s="450"/>
      <c r="R233" s="211"/>
    </row>
    <row r="234" spans="2:18" ht="33.950000000000003" customHeight="1" x14ac:dyDescent="0.25">
      <c r="B234" s="143"/>
      <c r="C234" s="209"/>
      <c r="D234" s="209"/>
      <c r="E234" s="141"/>
      <c r="F234" s="455"/>
      <c r="G234" s="141"/>
      <c r="H234" s="451"/>
      <c r="I234" s="452"/>
      <c r="J234" s="227"/>
      <c r="K234" s="209"/>
      <c r="L234" s="209"/>
      <c r="M234" s="141"/>
      <c r="N234" s="455"/>
      <c r="O234" s="141"/>
      <c r="P234" s="195"/>
      <c r="Q234" s="450"/>
      <c r="R234" s="211"/>
    </row>
    <row r="235" spans="2:18" ht="33.950000000000003" customHeight="1" x14ac:dyDescent="0.25">
      <c r="B235" s="143"/>
      <c r="C235" s="209"/>
      <c r="D235" s="209"/>
      <c r="E235" s="141"/>
      <c r="F235" s="455"/>
      <c r="G235" s="141"/>
      <c r="H235" s="451"/>
      <c r="I235" s="452"/>
      <c r="J235" s="227"/>
      <c r="K235" s="209"/>
      <c r="L235" s="209"/>
      <c r="M235" s="141"/>
      <c r="N235" s="455"/>
      <c r="O235" s="141"/>
      <c r="P235" s="195"/>
      <c r="Q235" s="450"/>
      <c r="R235" s="211"/>
    </row>
    <row r="236" spans="2:18" ht="33.950000000000003" customHeight="1" x14ac:dyDescent="0.25">
      <c r="B236" s="143"/>
      <c r="C236" s="209"/>
      <c r="D236" s="209"/>
      <c r="E236" s="141"/>
      <c r="F236" s="455"/>
      <c r="G236" s="141"/>
      <c r="H236" s="451"/>
      <c r="I236" s="452"/>
      <c r="J236" s="227"/>
      <c r="K236" s="209"/>
      <c r="L236" s="209"/>
      <c r="M236" s="141"/>
      <c r="N236" s="455"/>
      <c r="O236" s="141"/>
      <c r="P236" s="195"/>
      <c r="Q236" s="450"/>
      <c r="R236" s="211"/>
    </row>
    <row r="237" spans="2:18" ht="33.950000000000003" customHeight="1" x14ac:dyDescent="0.25">
      <c r="B237" s="143"/>
      <c r="C237" s="209"/>
      <c r="D237" s="209"/>
      <c r="E237" s="141"/>
      <c r="F237" s="455"/>
      <c r="G237" s="141"/>
      <c r="H237" s="451"/>
      <c r="I237" s="452"/>
      <c r="J237" s="227"/>
      <c r="K237" s="209"/>
      <c r="L237" s="209"/>
      <c r="M237" s="141"/>
      <c r="N237" s="455"/>
      <c r="O237" s="141"/>
      <c r="P237" s="195"/>
      <c r="Q237" s="450"/>
      <c r="R237" s="211"/>
    </row>
    <row r="238" spans="2:18" ht="33.950000000000003" customHeight="1" x14ac:dyDescent="0.25">
      <c r="B238" s="143"/>
      <c r="C238" s="209"/>
      <c r="D238" s="209"/>
      <c r="E238" s="141"/>
      <c r="F238" s="455"/>
      <c r="G238" s="141"/>
      <c r="H238" s="451"/>
      <c r="I238" s="452"/>
      <c r="J238" s="227"/>
      <c r="K238" s="209"/>
      <c r="L238" s="209"/>
      <c r="M238" s="141"/>
      <c r="N238" s="455"/>
      <c r="O238" s="141"/>
      <c r="P238" s="195"/>
      <c r="Q238" s="450"/>
      <c r="R238" s="211"/>
    </row>
    <row r="239" spans="2:18" ht="33.950000000000003" customHeight="1" x14ac:dyDescent="0.25">
      <c r="B239" s="143"/>
      <c r="C239" s="209"/>
      <c r="D239" s="209"/>
      <c r="E239" s="141"/>
      <c r="F239" s="455"/>
      <c r="G239" s="141"/>
      <c r="H239" s="451"/>
      <c r="I239" s="452"/>
      <c r="J239" s="227"/>
      <c r="K239" s="209"/>
      <c r="L239" s="209"/>
      <c r="M239" s="141"/>
      <c r="N239" s="455"/>
      <c r="O239" s="141"/>
      <c r="P239" s="195"/>
      <c r="Q239" s="450"/>
      <c r="R239" s="211"/>
    </row>
    <row r="240" spans="2:18" ht="33.950000000000003" customHeight="1" x14ac:dyDescent="0.25">
      <c r="B240" s="143"/>
      <c r="C240" s="209"/>
      <c r="D240" s="209"/>
      <c r="E240" s="141"/>
      <c r="F240" s="455"/>
      <c r="G240" s="141"/>
      <c r="H240" s="451"/>
      <c r="I240" s="452"/>
      <c r="J240" s="227"/>
      <c r="K240" s="209"/>
      <c r="L240" s="209"/>
      <c r="M240" s="141"/>
      <c r="N240" s="455"/>
      <c r="O240" s="141"/>
      <c r="P240" s="195"/>
      <c r="Q240" s="450"/>
      <c r="R240" s="211"/>
    </row>
    <row r="241" spans="2:18" ht="33.950000000000003" customHeight="1" x14ac:dyDescent="0.25">
      <c r="B241" s="143"/>
      <c r="C241" s="209"/>
      <c r="D241" s="209"/>
      <c r="E241" s="141"/>
      <c r="F241" s="455"/>
      <c r="G241" s="141"/>
      <c r="H241" s="451"/>
      <c r="I241" s="452"/>
      <c r="J241" s="227"/>
      <c r="K241" s="209"/>
      <c r="L241" s="209"/>
      <c r="M241" s="141"/>
      <c r="N241" s="455"/>
      <c r="O241" s="141"/>
      <c r="P241" s="195"/>
      <c r="Q241" s="450"/>
      <c r="R241" s="211"/>
    </row>
    <row r="242" spans="2:18" ht="33.950000000000003" customHeight="1" x14ac:dyDescent="0.25">
      <c r="B242" s="143"/>
      <c r="C242" s="209"/>
      <c r="D242" s="209"/>
      <c r="E242" s="141"/>
      <c r="F242" s="455"/>
      <c r="G242" s="141"/>
      <c r="H242" s="451"/>
      <c r="I242" s="452"/>
      <c r="J242" s="227"/>
      <c r="K242" s="209"/>
      <c r="L242" s="209"/>
      <c r="M242" s="141"/>
      <c r="N242" s="455"/>
      <c r="O242" s="141"/>
      <c r="P242" s="195"/>
      <c r="Q242" s="450"/>
      <c r="R242" s="211"/>
    </row>
    <row r="243" spans="2:18" ht="33.950000000000003" customHeight="1" x14ac:dyDescent="0.25">
      <c r="B243" s="143"/>
      <c r="C243" s="209"/>
      <c r="D243" s="209"/>
      <c r="E243" s="141"/>
      <c r="F243" s="455"/>
      <c r="G243" s="141"/>
      <c r="H243" s="451"/>
      <c r="I243" s="452"/>
      <c r="J243" s="227"/>
      <c r="K243" s="209"/>
      <c r="L243" s="209"/>
      <c r="M243" s="141"/>
      <c r="N243" s="455"/>
      <c r="O243" s="141"/>
      <c r="P243" s="195"/>
      <c r="Q243" s="450"/>
      <c r="R243" s="211"/>
    </row>
    <row r="244" spans="2:18" ht="33.950000000000003" customHeight="1" x14ac:dyDescent="0.25">
      <c r="B244" s="143"/>
      <c r="C244" s="209"/>
      <c r="D244" s="209"/>
      <c r="E244" s="141"/>
      <c r="F244" s="455"/>
      <c r="G244" s="141"/>
      <c r="H244" s="451"/>
      <c r="I244" s="452"/>
      <c r="J244" s="227"/>
      <c r="K244" s="209"/>
      <c r="L244" s="209"/>
      <c r="M244" s="141"/>
      <c r="N244" s="455"/>
      <c r="O244" s="141"/>
      <c r="P244" s="195"/>
      <c r="Q244" s="450"/>
      <c r="R244" s="211"/>
    </row>
    <row r="245" spans="2:18" ht="33.950000000000003" customHeight="1" x14ac:dyDescent="0.25">
      <c r="B245" s="143"/>
      <c r="C245" s="209"/>
      <c r="D245" s="209"/>
      <c r="E245" s="141"/>
      <c r="F245" s="455"/>
      <c r="G245" s="141"/>
      <c r="H245" s="451"/>
      <c r="I245" s="452"/>
      <c r="J245" s="227"/>
      <c r="K245" s="209"/>
      <c r="L245" s="209"/>
      <c r="M245" s="141"/>
      <c r="N245" s="455"/>
      <c r="O245" s="141"/>
      <c r="P245" s="195"/>
      <c r="Q245" s="450"/>
      <c r="R245" s="211"/>
    </row>
    <row r="246" spans="2:18" ht="33.950000000000003" customHeight="1" x14ac:dyDescent="0.25">
      <c r="B246" s="143"/>
      <c r="C246" s="209"/>
      <c r="D246" s="209"/>
      <c r="E246" s="141"/>
      <c r="F246" s="455"/>
      <c r="G246" s="141"/>
      <c r="H246" s="451"/>
      <c r="I246" s="452"/>
      <c r="J246" s="227"/>
      <c r="K246" s="209"/>
      <c r="L246" s="209"/>
      <c r="M246" s="141"/>
      <c r="N246" s="455"/>
      <c r="O246" s="141"/>
      <c r="P246" s="195"/>
      <c r="Q246" s="450"/>
      <c r="R246" s="211"/>
    </row>
    <row r="247" spans="2:18" ht="33.950000000000003" customHeight="1" x14ac:dyDescent="0.25">
      <c r="B247" s="143"/>
      <c r="C247" s="209"/>
      <c r="D247" s="209"/>
      <c r="E247" s="141"/>
      <c r="F247" s="455"/>
      <c r="G247" s="141"/>
      <c r="H247" s="451"/>
      <c r="I247" s="452"/>
      <c r="J247" s="227"/>
      <c r="K247" s="209"/>
      <c r="L247" s="209"/>
      <c r="M247" s="141"/>
      <c r="N247" s="455"/>
      <c r="O247" s="141"/>
      <c r="P247" s="195"/>
      <c r="Q247" s="450"/>
      <c r="R247" s="211"/>
    </row>
    <row r="248" spans="2:18" ht="33.950000000000003" customHeight="1" x14ac:dyDescent="0.25">
      <c r="B248" s="143"/>
      <c r="C248" s="209"/>
      <c r="D248" s="209"/>
      <c r="E248" s="141"/>
      <c r="F248" s="455"/>
      <c r="G248" s="141"/>
      <c r="H248" s="451"/>
      <c r="I248" s="452"/>
      <c r="J248" s="227"/>
      <c r="K248" s="209"/>
      <c r="L248" s="209"/>
      <c r="M248" s="141"/>
      <c r="N248" s="455"/>
      <c r="O248" s="141"/>
      <c r="P248" s="195"/>
      <c r="Q248" s="450"/>
      <c r="R248" s="211"/>
    </row>
    <row r="249" spans="2:18" ht="33.950000000000003" customHeight="1" x14ac:dyDescent="0.25">
      <c r="B249" s="143"/>
      <c r="C249" s="209"/>
      <c r="D249" s="209"/>
      <c r="E249" s="141"/>
      <c r="F249" s="455"/>
      <c r="G249" s="141"/>
      <c r="H249" s="451"/>
      <c r="I249" s="452"/>
      <c r="J249" s="227"/>
      <c r="K249" s="209"/>
      <c r="L249" s="209"/>
      <c r="M249" s="141"/>
      <c r="N249" s="455"/>
      <c r="O249" s="141"/>
      <c r="P249" s="195"/>
      <c r="Q249" s="450"/>
      <c r="R249" s="211"/>
    </row>
    <row r="250" spans="2:18" ht="33.950000000000003" customHeight="1" x14ac:dyDescent="0.25">
      <c r="B250" s="143"/>
      <c r="C250" s="209"/>
      <c r="D250" s="209"/>
      <c r="E250" s="141"/>
      <c r="F250" s="455"/>
      <c r="G250" s="141"/>
      <c r="H250" s="451"/>
      <c r="I250" s="452"/>
      <c r="J250" s="227"/>
      <c r="K250" s="209"/>
      <c r="L250" s="209"/>
      <c r="M250" s="141"/>
      <c r="N250" s="455"/>
      <c r="O250" s="141"/>
      <c r="P250" s="195"/>
      <c r="Q250" s="450"/>
      <c r="R250" s="211"/>
    </row>
    <row r="251" spans="2:18" ht="33.950000000000003" customHeight="1" x14ac:dyDescent="0.25">
      <c r="B251" s="143"/>
      <c r="C251" s="209"/>
      <c r="D251" s="209"/>
      <c r="E251" s="141"/>
      <c r="F251" s="455"/>
      <c r="G251" s="141"/>
      <c r="H251" s="451"/>
      <c r="I251" s="452"/>
      <c r="J251" s="227"/>
      <c r="K251" s="209"/>
      <c r="L251" s="209"/>
      <c r="M251" s="141"/>
      <c r="N251" s="455"/>
      <c r="O251" s="141"/>
      <c r="P251" s="195"/>
      <c r="Q251" s="450"/>
      <c r="R251" s="211"/>
    </row>
    <row r="252" spans="2:18" ht="33.950000000000003" customHeight="1" x14ac:dyDescent="0.25">
      <c r="B252" s="143"/>
      <c r="C252" s="209"/>
      <c r="D252" s="209"/>
      <c r="E252" s="141"/>
      <c r="F252" s="455"/>
      <c r="G252" s="141"/>
      <c r="H252" s="451"/>
      <c r="I252" s="452"/>
      <c r="J252" s="227"/>
      <c r="K252" s="209"/>
      <c r="L252" s="209"/>
      <c r="M252" s="141"/>
      <c r="N252" s="455"/>
      <c r="O252" s="141"/>
      <c r="P252" s="195"/>
      <c r="Q252" s="450"/>
      <c r="R252" s="211"/>
    </row>
    <row r="253" spans="2:18" ht="33.950000000000003" customHeight="1" x14ac:dyDescent="0.25">
      <c r="B253" s="143"/>
      <c r="C253" s="209"/>
      <c r="D253" s="209"/>
      <c r="E253" s="141"/>
      <c r="F253" s="455"/>
      <c r="G253" s="141"/>
      <c r="H253" s="451"/>
      <c r="I253" s="452"/>
      <c r="J253" s="227"/>
      <c r="K253" s="209"/>
      <c r="L253" s="209"/>
      <c r="M253" s="141"/>
      <c r="N253" s="455"/>
      <c r="O253" s="141"/>
      <c r="P253" s="195"/>
      <c r="Q253" s="450"/>
      <c r="R253" s="211"/>
    </row>
    <row r="254" spans="2:18" ht="33.950000000000003" customHeight="1" x14ac:dyDescent="0.25">
      <c r="B254" s="143"/>
      <c r="C254" s="209"/>
      <c r="D254" s="209"/>
      <c r="E254" s="141"/>
      <c r="F254" s="455"/>
      <c r="G254" s="141"/>
      <c r="H254" s="451"/>
      <c r="I254" s="452"/>
      <c r="J254" s="227"/>
      <c r="K254" s="209"/>
      <c r="L254" s="209"/>
      <c r="M254" s="141"/>
      <c r="N254" s="455"/>
      <c r="O254" s="141"/>
      <c r="P254" s="195"/>
      <c r="Q254" s="450"/>
      <c r="R254" s="211"/>
    </row>
    <row r="255" spans="2:18" ht="33.950000000000003" customHeight="1" x14ac:dyDescent="0.25">
      <c r="B255" s="143"/>
      <c r="C255" s="209"/>
      <c r="D255" s="209"/>
      <c r="E255" s="141"/>
      <c r="F255" s="455"/>
      <c r="G255" s="141"/>
      <c r="H255" s="451"/>
      <c r="I255" s="452"/>
      <c r="J255" s="227"/>
      <c r="K255" s="209"/>
      <c r="L255" s="209"/>
      <c r="M255" s="141"/>
      <c r="N255" s="455"/>
      <c r="O255" s="141"/>
      <c r="P255" s="195"/>
      <c r="Q255" s="450"/>
      <c r="R255" s="211"/>
    </row>
    <row r="256" spans="2:18" ht="33.950000000000003" customHeight="1" x14ac:dyDescent="0.25">
      <c r="B256" s="143"/>
      <c r="C256" s="209"/>
      <c r="D256" s="209"/>
      <c r="E256" s="141"/>
      <c r="F256" s="455"/>
      <c r="G256" s="141"/>
      <c r="H256" s="451"/>
      <c r="I256" s="452"/>
      <c r="J256" s="227"/>
      <c r="K256" s="209"/>
      <c r="L256" s="209"/>
      <c r="M256" s="141"/>
      <c r="N256" s="455"/>
      <c r="O256" s="141"/>
      <c r="P256" s="195"/>
      <c r="Q256" s="450"/>
      <c r="R256" s="211"/>
    </row>
    <row r="257" spans="2:18" ht="33.950000000000003" customHeight="1" x14ac:dyDescent="0.25">
      <c r="B257" s="143"/>
      <c r="C257" s="209"/>
      <c r="D257" s="209"/>
      <c r="E257" s="141"/>
      <c r="F257" s="455"/>
      <c r="G257" s="141"/>
      <c r="H257" s="451"/>
      <c r="I257" s="452"/>
      <c r="J257" s="227"/>
      <c r="K257" s="209"/>
      <c r="L257" s="209"/>
      <c r="M257" s="141"/>
      <c r="N257" s="455"/>
      <c r="O257" s="141"/>
      <c r="P257" s="195"/>
      <c r="Q257" s="450"/>
      <c r="R257" s="211"/>
    </row>
    <row r="258" spans="2:18" ht="33.950000000000003" customHeight="1" x14ac:dyDescent="0.25">
      <c r="B258" s="143"/>
      <c r="C258" s="209"/>
      <c r="D258" s="209"/>
      <c r="E258" s="141"/>
      <c r="F258" s="455"/>
      <c r="G258" s="141"/>
      <c r="H258" s="451"/>
      <c r="I258" s="452"/>
      <c r="J258" s="227"/>
      <c r="K258" s="209"/>
      <c r="L258" s="209"/>
      <c r="M258" s="141"/>
      <c r="N258" s="455"/>
      <c r="O258" s="141"/>
      <c r="P258" s="195"/>
      <c r="Q258" s="450"/>
      <c r="R258" s="211"/>
    </row>
    <row r="259" spans="2:18" ht="33.950000000000003" customHeight="1" x14ac:dyDescent="0.25">
      <c r="B259" s="143"/>
      <c r="C259" s="209"/>
      <c r="D259" s="209"/>
      <c r="E259" s="141"/>
      <c r="F259" s="455"/>
      <c r="G259" s="141"/>
      <c r="H259" s="451"/>
      <c r="I259" s="452"/>
      <c r="J259" s="227"/>
      <c r="K259" s="209"/>
      <c r="L259" s="209"/>
      <c r="M259" s="141"/>
      <c r="N259" s="455"/>
      <c r="O259" s="141"/>
      <c r="P259" s="195"/>
      <c r="Q259" s="450"/>
      <c r="R259" s="211"/>
    </row>
    <row r="260" spans="2:18" ht="33.950000000000003" customHeight="1" x14ac:dyDescent="0.25">
      <c r="B260" s="143"/>
      <c r="C260" s="209"/>
      <c r="D260" s="209"/>
      <c r="E260" s="141"/>
      <c r="F260" s="455"/>
      <c r="G260" s="141"/>
      <c r="H260" s="451"/>
      <c r="I260" s="452"/>
      <c r="J260" s="227"/>
      <c r="K260" s="209"/>
      <c r="L260" s="209"/>
      <c r="M260" s="141"/>
      <c r="N260" s="455"/>
      <c r="O260" s="141"/>
      <c r="P260" s="195"/>
      <c r="Q260" s="450"/>
      <c r="R260" s="211"/>
    </row>
    <row r="261" spans="2:18" ht="33.950000000000003" customHeight="1" x14ac:dyDescent="0.25">
      <c r="B261" s="143"/>
      <c r="C261" s="209"/>
      <c r="D261" s="209"/>
      <c r="E261" s="141"/>
      <c r="F261" s="455"/>
      <c r="G261" s="141"/>
      <c r="H261" s="451"/>
      <c r="I261" s="452"/>
      <c r="J261" s="227"/>
      <c r="K261" s="209"/>
      <c r="L261" s="209"/>
      <c r="M261" s="141"/>
      <c r="N261" s="455"/>
      <c r="O261" s="141"/>
      <c r="P261" s="195"/>
      <c r="Q261" s="450"/>
      <c r="R261" s="211"/>
    </row>
    <row r="262" spans="2:18" ht="33.950000000000003" customHeight="1" x14ac:dyDescent="0.25">
      <c r="B262" s="143"/>
      <c r="C262" s="209"/>
      <c r="D262" s="209"/>
      <c r="E262" s="141"/>
      <c r="F262" s="455"/>
      <c r="G262" s="141"/>
      <c r="H262" s="451"/>
      <c r="I262" s="452"/>
      <c r="J262" s="227"/>
      <c r="K262" s="209"/>
      <c r="L262" s="209"/>
      <c r="M262" s="141"/>
      <c r="N262" s="455"/>
      <c r="O262" s="141"/>
      <c r="P262" s="195"/>
      <c r="Q262" s="450"/>
      <c r="R262" s="211"/>
    </row>
    <row r="263" spans="2:18" ht="33.950000000000003" customHeight="1" x14ac:dyDescent="0.25">
      <c r="B263" s="143"/>
      <c r="C263" s="209"/>
      <c r="D263" s="209"/>
      <c r="E263" s="141"/>
      <c r="F263" s="455"/>
      <c r="G263" s="141"/>
      <c r="H263" s="451"/>
      <c r="I263" s="452"/>
      <c r="J263" s="227"/>
      <c r="K263" s="209"/>
      <c r="L263" s="209"/>
      <c r="M263" s="141"/>
      <c r="N263" s="455"/>
      <c r="O263" s="141"/>
      <c r="P263" s="195"/>
      <c r="Q263" s="450"/>
      <c r="R263" s="211"/>
    </row>
    <row r="264" spans="2:18" ht="33.950000000000003" customHeight="1" x14ac:dyDescent="0.25">
      <c r="B264" s="143"/>
      <c r="C264" s="209"/>
      <c r="D264" s="209"/>
      <c r="E264" s="141"/>
      <c r="F264" s="455"/>
      <c r="G264" s="141"/>
      <c r="H264" s="451"/>
      <c r="I264" s="452"/>
      <c r="J264" s="227"/>
      <c r="K264" s="209"/>
      <c r="L264" s="209"/>
      <c r="M264" s="141"/>
      <c r="N264" s="455"/>
      <c r="O264" s="141"/>
      <c r="P264" s="195"/>
      <c r="Q264" s="450"/>
      <c r="R264" s="211"/>
    </row>
    <row r="265" spans="2:18" ht="33.950000000000003" customHeight="1" x14ac:dyDescent="0.25">
      <c r="B265" s="143"/>
      <c r="C265" s="209"/>
      <c r="D265" s="209"/>
      <c r="E265" s="141"/>
      <c r="F265" s="455"/>
      <c r="G265" s="141"/>
      <c r="H265" s="451"/>
      <c r="I265" s="452"/>
      <c r="J265" s="227"/>
      <c r="K265" s="209"/>
      <c r="L265" s="209"/>
      <c r="M265" s="141"/>
      <c r="N265" s="455"/>
      <c r="O265" s="141"/>
      <c r="P265" s="195"/>
      <c r="Q265" s="450"/>
      <c r="R265" s="211"/>
    </row>
    <row r="266" spans="2:18" ht="33.950000000000003" customHeight="1" x14ac:dyDescent="0.25">
      <c r="B266" s="143"/>
      <c r="C266" s="209"/>
      <c r="D266" s="209"/>
      <c r="E266" s="141"/>
      <c r="F266" s="455"/>
      <c r="G266" s="141"/>
      <c r="H266" s="451"/>
      <c r="I266" s="452"/>
      <c r="J266" s="227"/>
      <c r="K266" s="209"/>
      <c r="L266" s="209"/>
      <c r="M266" s="141"/>
      <c r="N266" s="455"/>
      <c r="O266" s="141"/>
      <c r="P266" s="195"/>
      <c r="Q266" s="450"/>
      <c r="R266" s="211"/>
    </row>
    <row r="267" spans="2:18" ht="33.950000000000003" customHeight="1" x14ac:dyDescent="0.25">
      <c r="B267" s="143"/>
      <c r="C267" s="209"/>
      <c r="D267" s="209"/>
      <c r="E267" s="141"/>
      <c r="F267" s="455"/>
      <c r="G267" s="141"/>
      <c r="H267" s="451"/>
      <c r="I267" s="452"/>
      <c r="J267" s="227"/>
      <c r="K267" s="209"/>
      <c r="L267" s="209"/>
      <c r="M267" s="141"/>
      <c r="N267" s="455"/>
      <c r="O267" s="141"/>
      <c r="P267" s="195"/>
      <c r="Q267" s="450"/>
      <c r="R267" s="211"/>
    </row>
    <row r="268" spans="2:18" ht="33.950000000000003" customHeight="1" x14ac:dyDescent="0.25">
      <c r="B268" s="143"/>
      <c r="C268" s="209"/>
      <c r="D268" s="209"/>
      <c r="E268" s="141"/>
      <c r="F268" s="455"/>
      <c r="G268" s="141"/>
      <c r="H268" s="451"/>
      <c r="I268" s="452"/>
      <c r="J268" s="227"/>
      <c r="K268" s="209"/>
      <c r="L268" s="209"/>
      <c r="M268" s="141"/>
      <c r="N268" s="455"/>
      <c r="O268" s="141"/>
      <c r="P268" s="195"/>
      <c r="Q268" s="450"/>
      <c r="R268" s="211"/>
    </row>
    <row r="269" spans="2:18" ht="33.950000000000003" customHeight="1" x14ac:dyDescent="0.25">
      <c r="B269" s="143"/>
      <c r="C269" s="209"/>
      <c r="D269" s="209"/>
      <c r="E269" s="141"/>
      <c r="F269" s="455"/>
      <c r="G269" s="141"/>
      <c r="H269" s="451"/>
      <c r="I269" s="452"/>
      <c r="J269" s="227"/>
      <c r="K269" s="209"/>
      <c r="L269" s="209"/>
      <c r="M269" s="141"/>
      <c r="N269" s="455"/>
      <c r="O269" s="141"/>
      <c r="P269" s="195"/>
      <c r="Q269" s="450"/>
      <c r="R269" s="211"/>
    </row>
    <row r="270" spans="2:18" ht="33.950000000000003" customHeight="1" x14ac:dyDescent="0.25">
      <c r="B270" s="143"/>
      <c r="C270" s="209"/>
      <c r="D270" s="209"/>
      <c r="E270" s="141"/>
      <c r="F270" s="455"/>
      <c r="G270" s="141"/>
      <c r="H270" s="451"/>
      <c r="I270" s="452"/>
      <c r="J270" s="227"/>
      <c r="K270" s="209"/>
      <c r="L270" s="209"/>
      <c r="M270" s="141"/>
      <c r="N270" s="455"/>
      <c r="O270" s="141"/>
      <c r="P270" s="195"/>
      <c r="Q270" s="450"/>
      <c r="R270" s="211"/>
    </row>
    <row r="271" spans="2:18" ht="33.950000000000003" customHeight="1" x14ac:dyDescent="0.25">
      <c r="B271" s="143"/>
      <c r="C271" s="209"/>
      <c r="D271" s="209"/>
      <c r="E271" s="141"/>
      <c r="F271" s="455"/>
      <c r="G271" s="141"/>
      <c r="H271" s="451"/>
      <c r="I271" s="452"/>
      <c r="J271" s="227"/>
      <c r="K271" s="209"/>
      <c r="L271" s="209"/>
      <c r="M271" s="141"/>
      <c r="N271" s="455"/>
      <c r="O271" s="141"/>
      <c r="P271" s="195"/>
      <c r="Q271" s="450"/>
      <c r="R271" s="211"/>
    </row>
    <row r="272" spans="2:18" ht="33.950000000000003" customHeight="1" x14ac:dyDescent="0.25">
      <c r="B272" s="143"/>
      <c r="C272" s="209"/>
      <c r="D272" s="209"/>
      <c r="E272" s="141"/>
      <c r="F272" s="455"/>
      <c r="G272" s="141"/>
      <c r="H272" s="451"/>
      <c r="I272" s="452"/>
      <c r="J272" s="227"/>
      <c r="K272" s="209"/>
      <c r="L272" s="209"/>
      <c r="M272" s="141"/>
      <c r="N272" s="455"/>
      <c r="O272" s="141"/>
      <c r="P272" s="195"/>
      <c r="Q272" s="450"/>
      <c r="R272" s="211"/>
    </row>
    <row r="273" spans="2:18" ht="33.950000000000003" customHeight="1" x14ac:dyDescent="0.25">
      <c r="B273" s="143"/>
      <c r="C273" s="209"/>
      <c r="D273" s="209"/>
      <c r="E273" s="141"/>
      <c r="F273" s="455"/>
      <c r="G273" s="141"/>
      <c r="H273" s="451"/>
      <c r="I273" s="452"/>
      <c r="J273" s="227"/>
      <c r="K273" s="209"/>
      <c r="L273" s="209"/>
      <c r="M273" s="141"/>
      <c r="N273" s="455"/>
      <c r="O273" s="141"/>
      <c r="P273" s="195"/>
      <c r="Q273" s="450"/>
      <c r="R273" s="211"/>
    </row>
    <row r="274" spans="2:18" ht="33.950000000000003" customHeight="1" x14ac:dyDescent="0.25">
      <c r="B274" s="143"/>
      <c r="C274" s="209"/>
      <c r="D274" s="209"/>
      <c r="E274" s="141"/>
      <c r="F274" s="455"/>
      <c r="G274" s="141"/>
      <c r="H274" s="451"/>
      <c r="I274" s="452"/>
      <c r="J274" s="227"/>
      <c r="K274" s="209"/>
      <c r="L274" s="209"/>
      <c r="M274" s="141"/>
      <c r="N274" s="455"/>
      <c r="O274" s="141"/>
      <c r="P274" s="195"/>
      <c r="Q274" s="450"/>
      <c r="R274" s="211"/>
    </row>
    <row r="275" spans="2:18" ht="33.950000000000003" customHeight="1" x14ac:dyDescent="0.25">
      <c r="B275" s="143"/>
      <c r="C275" s="209"/>
      <c r="D275" s="209"/>
      <c r="E275" s="141"/>
      <c r="F275" s="455"/>
      <c r="G275" s="141"/>
      <c r="H275" s="451"/>
      <c r="I275" s="452"/>
      <c r="J275" s="227"/>
      <c r="K275" s="209"/>
      <c r="L275" s="209"/>
      <c r="M275" s="141"/>
      <c r="N275" s="455"/>
      <c r="O275" s="141"/>
      <c r="P275" s="195"/>
      <c r="Q275" s="450"/>
      <c r="R275" s="211"/>
    </row>
    <row r="276" spans="2:18" ht="33.950000000000003" customHeight="1" x14ac:dyDescent="0.25">
      <c r="B276" s="143"/>
      <c r="C276" s="209"/>
      <c r="D276" s="209"/>
      <c r="E276" s="141"/>
      <c r="F276" s="455"/>
      <c r="G276" s="141"/>
      <c r="H276" s="451"/>
      <c r="I276" s="452"/>
      <c r="J276" s="227"/>
      <c r="K276" s="209"/>
      <c r="L276" s="209"/>
      <c r="M276" s="141"/>
      <c r="N276" s="455"/>
      <c r="O276" s="141"/>
      <c r="P276" s="195"/>
      <c r="Q276" s="450"/>
      <c r="R276" s="211"/>
    </row>
    <row r="277" spans="2:18" ht="33.950000000000003" customHeight="1" x14ac:dyDescent="0.25">
      <c r="B277" s="143"/>
      <c r="C277" s="209"/>
      <c r="D277" s="209"/>
      <c r="E277" s="141"/>
      <c r="F277" s="455"/>
      <c r="G277" s="141"/>
      <c r="H277" s="451"/>
      <c r="I277" s="452"/>
      <c r="J277" s="227"/>
      <c r="K277" s="209"/>
      <c r="L277" s="209"/>
      <c r="M277" s="141"/>
      <c r="N277" s="455"/>
      <c r="O277" s="141"/>
      <c r="P277" s="195"/>
      <c r="Q277" s="450"/>
      <c r="R277" s="211"/>
    </row>
    <row r="278" spans="2:18" ht="33.950000000000003" customHeight="1" x14ac:dyDescent="0.25">
      <c r="B278" s="143"/>
      <c r="C278" s="209"/>
      <c r="D278" s="209"/>
      <c r="E278" s="141"/>
      <c r="F278" s="455"/>
      <c r="G278" s="141"/>
      <c r="H278" s="451"/>
      <c r="I278" s="452"/>
      <c r="J278" s="227"/>
      <c r="K278" s="209"/>
      <c r="L278" s="209"/>
      <c r="M278" s="141"/>
      <c r="N278" s="455"/>
      <c r="O278" s="141"/>
      <c r="P278" s="195"/>
      <c r="Q278" s="450"/>
      <c r="R278" s="211"/>
    </row>
    <row r="279" spans="2:18" ht="33.950000000000003" customHeight="1" x14ac:dyDescent="0.25">
      <c r="B279" s="143"/>
      <c r="C279" s="209"/>
      <c r="D279" s="209"/>
      <c r="E279" s="141"/>
      <c r="F279" s="455"/>
      <c r="G279" s="141"/>
      <c r="H279" s="451"/>
      <c r="I279" s="452"/>
      <c r="J279" s="227"/>
      <c r="K279" s="209"/>
      <c r="L279" s="209"/>
      <c r="M279" s="141"/>
      <c r="N279" s="455"/>
      <c r="O279" s="141"/>
      <c r="P279" s="195"/>
      <c r="Q279" s="450"/>
      <c r="R279" s="211"/>
    </row>
    <row r="280" spans="2:18" ht="33.950000000000003" customHeight="1" x14ac:dyDescent="0.25">
      <c r="B280" s="143"/>
      <c r="C280" s="209"/>
      <c r="D280" s="209"/>
      <c r="E280" s="141"/>
      <c r="F280" s="455"/>
      <c r="G280" s="141"/>
      <c r="H280" s="451"/>
      <c r="I280" s="452"/>
      <c r="J280" s="227"/>
      <c r="K280" s="209"/>
      <c r="L280" s="209"/>
      <c r="M280" s="141"/>
      <c r="N280" s="455"/>
      <c r="O280" s="141"/>
      <c r="P280" s="195"/>
      <c r="Q280" s="450"/>
      <c r="R280" s="211"/>
    </row>
    <row r="281" spans="2:18" ht="33.950000000000003" customHeight="1" x14ac:dyDescent="0.25">
      <c r="B281" s="143"/>
      <c r="C281" s="209"/>
      <c r="D281" s="209"/>
      <c r="E281" s="141"/>
      <c r="F281" s="455"/>
      <c r="G281" s="141"/>
      <c r="H281" s="451"/>
      <c r="I281" s="452"/>
      <c r="J281" s="227"/>
      <c r="K281" s="209"/>
      <c r="L281" s="209"/>
      <c r="M281" s="141"/>
      <c r="N281" s="455"/>
      <c r="O281" s="141"/>
      <c r="P281" s="195"/>
      <c r="Q281" s="450"/>
      <c r="R281" s="211"/>
    </row>
    <row r="282" spans="2:18" ht="33.950000000000003" customHeight="1" x14ac:dyDescent="0.25">
      <c r="B282" s="143"/>
      <c r="C282" s="209"/>
      <c r="D282" s="209"/>
      <c r="E282" s="141"/>
      <c r="F282" s="455"/>
      <c r="G282" s="141"/>
      <c r="H282" s="451"/>
      <c r="I282" s="452"/>
      <c r="J282" s="227"/>
      <c r="K282" s="209"/>
      <c r="L282" s="209"/>
      <c r="M282" s="141"/>
      <c r="N282" s="455"/>
      <c r="O282" s="141"/>
      <c r="P282" s="195"/>
      <c r="Q282" s="450"/>
      <c r="R282" s="211"/>
    </row>
    <row r="283" spans="2:18" ht="33.950000000000003" customHeight="1" x14ac:dyDescent="0.25">
      <c r="B283" s="143"/>
      <c r="C283" s="209"/>
      <c r="D283" s="209"/>
      <c r="E283" s="141"/>
      <c r="F283" s="455"/>
      <c r="G283" s="141"/>
      <c r="H283" s="451"/>
      <c r="I283" s="452"/>
      <c r="J283" s="227"/>
      <c r="K283" s="209"/>
      <c r="L283" s="209"/>
      <c r="M283" s="141"/>
      <c r="N283" s="455"/>
      <c r="O283" s="141"/>
      <c r="P283" s="195"/>
      <c r="Q283" s="450"/>
      <c r="R283" s="211"/>
    </row>
    <row r="284" spans="2:18" ht="33.950000000000003" customHeight="1" x14ac:dyDescent="0.25">
      <c r="B284" s="143"/>
      <c r="C284" s="209"/>
      <c r="D284" s="209"/>
      <c r="E284" s="141"/>
      <c r="F284" s="455"/>
      <c r="G284" s="141"/>
      <c r="H284" s="451"/>
      <c r="I284" s="452"/>
      <c r="J284" s="227"/>
      <c r="K284" s="209"/>
      <c r="L284" s="209"/>
      <c r="M284" s="141"/>
      <c r="N284" s="455"/>
      <c r="O284" s="141"/>
      <c r="P284" s="195"/>
      <c r="Q284" s="450"/>
      <c r="R284" s="211"/>
    </row>
    <row r="285" spans="2:18" ht="33.950000000000003" customHeight="1" x14ac:dyDescent="0.25">
      <c r="B285" s="143"/>
      <c r="C285" s="209"/>
      <c r="D285" s="209"/>
      <c r="E285" s="141"/>
      <c r="F285" s="455"/>
      <c r="G285" s="141"/>
      <c r="H285" s="451"/>
      <c r="I285" s="452"/>
      <c r="J285" s="227"/>
      <c r="K285" s="209"/>
      <c r="L285" s="209"/>
      <c r="M285" s="141"/>
      <c r="N285" s="455"/>
      <c r="O285" s="141"/>
      <c r="P285" s="195"/>
      <c r="Q285" s="450"/>
      <c r="R285" s="211"/>
    </row>
    <row r="286" spans="2:18" ht="33.950000000000003" customHeight="1" x14ac:dyDescent="0.25">
      <c r="B286" s="143"/>
      <c r="C286" s="209"/>
      <c r="D286" s="209"/>
      <c r="E286" s="141"/>
      <c r="F286" s="455"/>
      <c r="G286" s="141"/>
      <c r="H286" s="451"/>
      <c r="I286" s="452"/>
      <c r="J286" s="227"/>
      <c r="K286" s="209"/>
      <c r="L286" s="209"/>
      <c r="M286" s="141"/>
      <c r="N286" s="455"/>
      <c r="O286" s="141"/>
      <c r="P286" s="195"/>
      <c r="Q286" s="450"/>
      <c r="R286" s="211"/>
    </row>
    <row r="287" spans="2:18" ht="33.950000000000003" customHeight="1" x14ac:dyDescent="0.25">
      <c r="B287" s="143"/>
      <c r="C287" s="209"/>
      <c r="D287" s="209"/>
      <c r="E287" s="141"/>
      <c r="F287" s="455"/>
      <c r="G287" s="141"/>
      <c r="H287" s="451"/>
      <c r="I287" s="452"/>
      <c r="J287" s="227"/>
      <c r="K287" s="209"/>
      <c r="L287" s="209"/>
      <c r="M287" s="141"/>
      <c r="N287" s="455"/>
      <c r="O287" s="141"/>
      <c r="P287" s="195"/>
      <c r="Q287" s="450"/>
      <c r="R287" s="211"/>
    </row>
    <row r="288" spans="2:18" ht="33.950000000000003" customHeight="1" x14ac:dyDescent="0.25">
      <c r="B288" s="143"/>
      <c r="C288" s="209"/>
      <c r="D288" s="209"/>
      <c r="E288" s="141"/>
      <c r="F288" s="455"/>
      <c r="G288" s="141"/>
      <c r="H288" s="451"/>
      <c r="I288" s="452"/>
      <c r="J288" s="227"/>
      <c r="K288" s="209"/>
      <c r="L288" s="209"/>
      <c r="M288" s="141"/>
      <c r="N288" s="455"/>
      <c r="O288" s="141"/>
      <c r="P288" s="195"/>
      <c r="Q288" s="450"/>
      <c r="R288" s="211"/>
    </row>
    <row r="289" spans="2:18" ht="33.950000000000003" customHeight="1" x14ac:dyDescent="0.25">
      <c r="B289" s="143"/>
      <c r="C289" s="209"/>
      <c r="D289" s="209"/>
      <c r="E289" s="141"/>
      <c r="F289" s="455"/>
      <c r="G289" s="141"/>
      <c r="H289" s="451"/>
      <c r="I289" s="452"/>
      <c r="J289" s="227"/>
      <c r="K289" s="209"/>
      <c r="L289" s="209"/>
      <c r="M289" s="141"/>
      <c r="N289" s="455"/>
      <c r="O289" s="141"/>
      <c r="P289" s="195"/>
      <c r="Q289" s="450"/>
      <c r="R289" s="211"/>
    </row>
    <row r="290" spans="2:18" ht="33.950000000000003" customHeight="1" x14ac:dyDescent="0.25">
      <c r="B290" s="143"/>
      <c r="C290" s="209"/>
      <c r="D290" s="209"/>
      <c r="E290" s="141"/>
      <c r="F290" s="455"/>
      <c r="G290" s="141"/>
      <c r="H290" s="451"/>
      <c r="I290" s="452"/>
      <c r="J290" s="227"/>
      <c r="K290" s="209"/>
      <c r="L290" s="209"/>
      <c r="M290" s="141"/>
      <c r="N290" s="455"/>
      <c r="O290" s="141"/>
      <c r="P290" s="195"/>
      <c r="Q290" s="450"/>
      <c r="R290" s="211"/>
    </row>
    <row r="291" spans="2:18" ht="33.950000000000003" customHeight="1" x14ac:dyDescent="0.25">
      <c r="B291" s="143"/>
      <c r="C291" s="209"/>
      <c r="D291" s="209"/>
      <c r="E291" s="141"/>
      <c r="F291" s="455"/>
      <c r="G291" s="141"/>
      <c r="H291" s="451"/>
      <c r="I291" s="452"/>
      <c r="J291" s="227"/>
      <c r="K291" s="209"/>
      <c r="L291" s="209"/>
      <c r="M291" s="141"/>
      <c r="N291" s="455"/>
      <c r="O291" s="141"/>
      <c r="P291" s="195"/>
      <c r="Q291" s="450"/>
      <c r="R291" s="211"/>
    </row>
    <row r="292" spans="2:18" ht="33.950000000000003" customHeight="1" x14ac:dyDescent="0.25">
      <c r="B292" s="143"/>
      <c r="C292" s="209"/>
      <c r="D292" s="209"/>
      <c r="E292" s="141"/>
      <c r="F292" s="455"/>
      <c r="G292" s="141"/>
      <c r="H292" s="451"/>
      <c r="I292" s="452"/>
      <c r="J292" s="227"/>
      <c r="K292" s="209"/>
      <c r="L292" s="209"/>
      <c r="M292" s="141"/>
      <c r="N292" s="455"/>
      <c r="O292" s="141"/>
      <c r="P292" s="195"/>
      <c r="Q292" s="450"/>
      <c r="R292" s="211"/>
    </row>
    <row r="293" spans="2:18" ht="33.950000000000003" customHeight="1" x14ac:dyDescent="0.25">
      <c r="B293" s="143"/>
      <c r="C293" s="209"/>
      <c r="D293" s="209"/>
      <c r="E293" s="141"/>
      <c r="F293" s="455"/>
      <c r="G293" s="141"/>
      <c r="H293" s="451"/>
      <c r="I293" s="452"/>
      <c r="J293" s="227"/>
      <c r="K293" s="209"/>
      <c r="L293" s="209"/>
      <c r="M293" s="141"/>
      <c r="N293" s="455"/>
      <c r="O293" s="141"/>
      <c r="P293" s="195"/>
      <c r="Q293" s="450"/>
      <c r="R293" s="211"/>
    </row>
    <row r="294" spans="2:18" ht="33.950000000000003" customHeight="1" x14ac:dyDescent="0.25">
      <c r="B294" s="143"/>
      <c r="C294" s="209"/>
      <c r="D294" s="209"/>
      <c r="E294" s="141"/>
      <c r="F294" s="455"/>
      <c r="G294" s="141"/>
      <c r="H294" s="451"/>
      <c r="I294" s="452"/>
      <c r="J294" s="227"/>
      <c r="K294" s="209"/>
      <c r="L294" s="209"/>
      <c r="M294" s="141"/>
      <c r="N294" s="455"/>
      <c r="O294" s="141"/>
      <c r="P294" s="195"/>
      <c r="Q294" s="450"/>
      <c r="R294" s="211"/>
    </row>
    <row r="295" spans="2:18" ht="33.950000000000003" customHeight="1" x14ac:dyDescent="0.25">
      <c r="B295" s="143"/>
      <c r="C295" s="209"/>
      <c r="D295" s="209"/>
      <c r="E295" s="141"/>
      <c r="F295" s="455"/>
      <c r="G295" s="141"/>
      <c r="H295" s="451"/>
      <c r="I295" s="452"/>
      <c r="J295" s="227"/>
      <c r="K295" s="209"/>
      <c r="L295" s="209"/>
      <c r="M295" s="141"/>
      <c r="N295" s="455"/>
      <c r="O295" s="141"/>
      <c r="P295" s="195"/>
      <c r="Q295" s="450"/>
      <c r="R295" s="211"/>
    </row>
    <row r="296" spans="2:18" ht="33.950000000000003" customHeight="1" x14ac:dyDescent="0.25">
      <c r="B296" s="143"/>
      <c r="C296" s="209"/>
      <c r="D296" s="209"/>
      <c r="E296" s="141"/>
      <c r="F296" s="455"/>
      <c r="G296" s="141"/>
      <c r="H296" s="451"/>
      <c r="I296" s="452"/>
      <c r="J296" s="227"/>
      <c r="K296" s="209"/>
      <c r="L296" s="209"/>
      <c r="M296" s="141"/>
      <c r="N296" s="455"/>
      <c r="O296" s="141"/>
      <c r="P296" s="195"/>
      <c r="Q296" s="450"/>
      <c r="R296" s="211"/>
    </row>
    <row r="297" spans="2:18" ht="33.950000000000003" customHeight="1" x14ac:dyDescent="0.25">
      <c r="B297" s="143"/>
      <c r="C297" s="209"/>
      <c r="D297" s="209"/>
      <c r="E297" s="141"/>
      <c r="F297" s="455"/>
      <c r="G297" s="141"/>
      <c r="H297" s="451"/>
      <c r="I297" s="452"/>
      <c r="J297" s="227"/>
      <c r="K297" s="209"/>
      <c r="L297" s="209"/>
      <c r="M297" s="141"/>
      <c r="N297" s="455"/>
      <c r="O297" s="141"/>
      <c r="P297" s="195"/>
      <c r="Q297" s="450"/>
      <c r="R297" s="211"/>
    </row>
    <row r="298" spans="2:18" ht="33.950000000000003" customHeight="1" x14ac:dyDescent="0.25">
      <c r="B298" s="143"/>
      <c r="C298" s="209"/>
      <c r="D298" s="209"/>
      <c r="E298" s="141"/>
      <c r="F298" s="455"/>
      <c r="G298" s="141"/>
      <c r="H298" s="451"/>
      <c r="I298" s="452"/>
      <c r="J298" s="227"/>
      <c r="K298" s="209"/>
      <c r="L298" s="209"/>
      <c r="M298" s="141"/>
      <c r="N298" s="455"/>
      <c r="O298" s="141"/>
      <c r="P298" s="195"/>
      <c r="Q298" s="450"/>
      <c r="R298" s="211"/>
    </row>
    <row r="299" spans="2:18" ht="33.950000000000003" customHeight="1" x14ac:dyDescent="0.25">
      <c r="B299" s="143"/>
      <c r="C299" s="209"/>
      <c r="D299" s="209"/>
      <c r="E299" s="141"/>
      <c r="F299" s="455"/>
      <c r="G299" s="141"/>
      <c r="H299" s="451"/>
      <c r="I299" s="452"/>
      <c r="J299" s="227"/>
      <c r="K299" s="209"/>
      <c r="L299" s="209"/>
      <c r="M299" s="141"/>
      <c r="N299" s="455"/>
      <c r="O299" s="141"/>
      <c r="P299" s="195"/>
      <c r="Q299" s="450"/>
      <c r="R299" s="211"/>
    </row>
    <row r="300" spans="2:18" ht="33.950000000000003" customHeight="1" x14ac:dyDescent="0.25">
      <c r="B300" s="143"/>
      <c r="C300" s="209"/>
      <c r="D300" s="209"/>
      <c r="E300" s="141"/>
      <c r="F300" s="455"/>
      <c r="G300" s="141"/>
      <c r="H300" s="451"/>
      <c r="I300" s="452"/>
      <c r="J300" s="227"/>
      <c r="K300" s="209"/>
      <c r="L300" s="209"/>
      <c r="M300" s="141"/>
      <c r="N300" s="455"/>
      <c r="O300" s="141"/>
      <c r="P300" s="195"/>
      <c r="Q300" s="450"/>
      <c r="R300" s="211"/>
    </row>
    <row r="301" spans="2:18" ht="33.950000000000003" customHeight="1" x14ac:dyDescent="0.25">
      <c r="B301" s="143"/>
      <c r="C301" s="209"/>
      <c r="D301" s="209"/>
      <c r="E301" s="141"/>
      <c r="F301" s="455"/>
      <c r="G301" s="141"/>
      <c r="H301" s="451"/>
      <c r="I301" s="452"/>
      <c r="J301" s="227"/>
      <c r="K301" s="209"/>
      <c r="L301" s="209"/>
      <c r="M301" s="141"/>
      <c r="N301" s="455"/>
      <c r="O301" s="141"/>
      <c r="P301" s="195"/>
      <c r="Q301" s="450"/>
      <c r="R301" s="211"/>
    </row>
    <row r="302" spans="2:18" ht="33.950000000000003" customHeight="1" x14ac:dyDescent="0.25">
      <c r="B302" s="143"/>
      <c r="C302" s="209"/>
      <c r="D302" s="209"/>
      <c r="E302" s="141"/>
      <c r="F302" s="455"/>
      <c r="G302" s="141"/>
      <c r="H302" s="451"/>
      <c r="I302" s="452"/>
      <c r="J302" s="227"/>
      <c r="K302" s="209"/>
      <c r="L302" s="209"/>
      <c r="M302" s="141"/>
      <c r="N302" s="455"/>
      <c r="O302" s="141"/>
      <c r="P302" s="195"/>
      <c r="Q302" s="450"/>
      <c r="R302" s="211"/>
    </row>
    <row r="303" spans="2:18" ht="33.950000000000003" customHeight="1" x14ac:dyDescent="0.25">
      <c r="B303" s="143"/>
      <c r="C303" s="209"/>
      <c r="D303" s="209"/>
      <c r="E303" s="141"/>
      <c r="F303" s="455"/>
      <c r="G303" s="141"/>
      <c r="H303" s="451"/>
      <c r="I303" s="452"/>
      <c r="J303" s="227"/>
      <c r="K303" s="209"/>
      <c r="L303" s="209"/>
      <c r="M303" s="141"/>
      <c r="N303" s="455"/>
      <c r="O303" s="141"/>
      <c r="P303" s="195"/>
      <c r="Q303" s="450"/>
      <c r="R303" s="211"/>
    </row>
    <row r="304" spans="2:18" ht="33.950000000000003" customHeight="1" x14ac:dyDescent="0.25">
      <c r="B304" s="143"/>
      <c r="C304" s="209"/>
      <c r="D304" s="209"/>
      <c r="E304" s="141"/>
      <c r="F304" s="455"/>
      <c r="G304" s="141"/>
      <c r="H304" s="451"/>
      <c r="I304" s="452"/>
      <c r="J304" s="227"/>
      <c r="K304" s="209"/>
      <c r="L304" s="209"/>
      <c r="M304" s="141"/>
      <c r="N304" s="455"/>
      <c r="O304" s="141"/>
      <c r="P304" s="195"/>
      <c r="Q304" s="450"/>
      <c r="R304" s="211"/>
    </row>
    <row r="305" spans="2:18" ht="33.950000000000003" customHeight="1" x14ac:dyDescent="0.25">
      <c r="B305" s="143"/>
      <c r="C305" s="209"/>
      <c r="D305" s="209"/>
      <c r="E305" s="141"/>
      <c r="F305" s="455"/>
      <c r="G305" s="141"/>
      <c r="H305" s="451"/>
      <c r="I305" s="452"/>
      <c r="J305" s="227"/>
      <c r="K305" s="209"/>
      <c r="L305" s="209"/>
      <c r="M305" s="141"/>
      <c r="N305" s="455"/>
      <c r="O305" s="141"/>
      <c r="P305" s="195"/>
      <c r="Q305" s="450"/>
      <c r="R305" s="211"/>
    </row>
    <row r="306" spans="2:18" ht="33.950000000000003" customHeight="1" x14ac:dyDescent="0.25">
      <c r="B306" s="143"/>
      <c r="C306" s="209"/>
      <c r="D306" s="209"/>
      <c r="E306" s="141"/>
      <c r="F306" s="455"/>
      <c r="G306" s="141"/>
      <c r="H306" s="451"/>
      <c r="I306" s="452"/>
      <c r="J306" s="227"/>
      <c r="K306" s="209"/>
      <c r="L306" s="209"/>
      <c r="M306" s="141"/>
      <c r="N306" s="455"/>
      <c r="O306" s="141"/>
      <c r="P306" s="195"/>
      <c r="Q306" s="450"/>
      <c r="R306" s="211"/>
    </row>
    <row r="307" spans="2:18" ht="33.950000000000003" customHeight="1" x14ac:dyDescent="0.25">
      <c r="B307" s="143"/>
      <c r="C307" s="209"/>
      <c r="D307" s="209"/>
      <c r="E307" s="141"/>
      <c r="F307" s="455"/>
      <c r="G307" s="141"/>
      <c r="H307" s="451"/>
      <c r="I307" s="452"/>
      <c r="J307" s="227"/>
      <c r="K307" s="209"/>
      <c r="L307" s="209"/>
      <c r="M307" s="141"/>
      <c r="N307" s="455"/>
      <c r="O307" s="141"/>
      <c r="P307" s="195"/>
      <c r="Q307" s="450"/>
      <c r="R307" s="211"/>
    </row>
    <row r="308" spans="2:18" ht="33.950000000000003" customHeight="1" x14ac:dyDescent="0.25">
      <c r="B308" s="143"/>
      <c r="C308" s="209"/>
      <c r="D308" s="209"/>
      <c r="E308" s="141"/>
      <c r="F308" s="455"/>
      <c r="G308" s="141"/>
      <c r="H308" s="451"/>
      <c r="I308" s="452"/>
      <c r="J308" s="227"/>
      <c r="K308" s="209"/>
      <c r="L308" s="209"/>
      <c r="M308" s="141"/>
      <c r="N308" s="455"/>
      <c r="O308" s="141"/>
      <c r="P308" s="195"/>
      <c r="Q308" s="450"/>
      <c r="R308" s="211"/>
    </row>
    <row r="309" spans="2:18" ht="33.950000000000003" customHeight="1" x14ac:dyDescent="0.25">
      <c r="B309" s="143"/>
      <c r="C309" s="209"/>
      <c r="D309" s="209"/>
      <c r="E309" s="141"/>
      <c r="F309" s="455"/>
      <c r="G309" s="141"/>
      <c r="H309" s="451"/>
      <c r="I309" s="452"/>
      <c r="J309" s="227"/>
      <c r="K309" s="209"/>
      <c r="L309" s="209"/>
      <c r="M309" s="141"/>
      <c r="N309" s="455"/>
      <c r="O309" s="141"/>
      <c r="P309" s="195"/>
      <c r="Q309" s="450"/>
      <c r="R309" s="211"/>
    </row>
    <row r="310" spans="2:18" ht="33.950000000000003" customHeight="1" x14ac:dyDescent="0.25">
      <c r="B310" s="143"/>
      <c r="C310" s="209"/>
      <c r="D310" s="209"/>
      <c r="E310" s="141"/>
      <c r="F310" s="455"/>
      <c r="G310" s="141"/>
      <c r="H310" s="451"/>
      <c r="I310" s="452"/>
      <c r="J310" s="227"/>
      <c r="K310" s="209"/>
      <c r="L310" s="209"/>
      <c r="M310" s="141"/>
      <c r="N310" s="455"/>
      <c r="O310" s="141"/>
      <c r="P310" s="195"/>
      <c r="Q310" s="450"/>
      <c r="R310" s="211"/>
    </row>
    <row r="311" spans="2:18" ht="33.950000000000003" customHeight="1" x14ac:dyDescent="0.25">
      <c r="B311" s="143"/>
      <c r="C311" s="209"/>
      <c r="D311" s="209"/>
      <c r="E311" s="141"/>
      <c r="F311" s="455"/>
      <c r="G311" s="141"/>
      <c r="H311" s="451"/>
      <c r="I311" s="452"/>
      <c r="J311" s="227"/>
      <c r="K311" s="209"/>
      <c r="L311" s="209"/>
      <c r="M311" s="141"/>
      <c r="N311" s="455"/>
      <c r="O311" s="141"/>
      <c r="P311" s="195"/>
      <c r="Q311" s="450"/>
      <c r="R311" s="211"/>
    </row>
    <row r="312" spans="2:18" ht="33.950000000000003" customHeight="1" x14ac:dyDescent="0.25">
      <c r="B312" s="143"/>
      <c r="C312" s="209"/>
      <c r="D312" s="209"/>
      <c r="E312" s="141"/>
      <c r="F312" s="455"/>
      <c r="G312" s="141"/>
      <c r="H312" s="451"/>
      <c r="I312" s="452"/>
      <c r="J312" s="227"/>
      <c r="K312" s="209"/>
      <c r="L312" s="209"/>
      <c r="M312" s="141"/>
      <c r="N312" s="455"/>
      <c r="O312" s="141"/>
      <c r="P312" s="195"/>
      <c r="Q312" s="450"/>
      <c r="R312" s="211"/>
    </row>
    <row r="313" spans="2:18" ht="33.950000000000003" customHeight="1" x14ac:dyDescent="0.25">
      <c r="B313" s="143"/>
      <c r="C313" s="209"/>
      <c r="D313" s="209"/>
      <c r="E313" s="141"/>
      <c r="F313" s="455"/>
      <c r="G313" s="141"/>
      <c r="H313" s="451"/>
      <c r="I313" s="452"/>
      <c r="J313" s="227"/>
      <c r="K313" s="209"/>
      <c r="L313" s="209"/>
      <c r="M313" s="141"/>
      <c r="N313" s="455"/>
      <c r="O313" s="141"/>
      <c r="P313" s="195"/>
      <c r="Q313" s="450"/>
      <c r="R313" s="211"/>
    </row>
    <row r="314" spans="2:18" ht="33.950000000000003" customHeight="1" x14ac:dyDescent="0.25">
      <c r="B314" s="143"/>
      <c r="C314" s="209"/>
      <c r="D314" s="209"/>
      <c r="E314" s="141"/>
      <c r="F314" s="455"/>
      <c r="G314" s="141"/>
      <c r="H314" s="451"/>
      <c r="I314" s="452"/>
      <c r="J314" s="227"/>
      <c r="K314" s="209"/>
      <c r="L314" s="209"/>
      <c r="M314" s="141"/>
      <c r="N314" s="455"/>
      <c r="O314" s="141"/>
      <c r="P314" s="195"/>
      <c r="Q314" s="450"/>
      <c r="R314" s="211"/>
    </row>
    <row r="315" spans="2:18" ht="33.950000000000003" customHeight="1" x14ac:dyDescent="0.25">
      <c r="B315" s="143"/>
      <c r="C315" s="209"/>
      <c r="D315" s="209"/>
      <c r="E315" s="141"/>
      <c r="F315" s="455"/>
      <c r="G315" s="141"/>
      <c r="H315" s="451"/>
      <c r="I315" s="452"/>
      <c r="J315" s="227"/>
      <c r="K315" s="209"/>
      <c r="L315" s="209"/>
      <c r="M315" s="141"/>
      <c r="N315" s="455"/>
      <c r="O315" s="141"/>
      <c r="P315" s="195"/>
      <c r="Q315" s="450"/>
      <c r="R315" s="211"/>
    </row>
    <row r="316" spans="2:18" ht="33.950000000000003" customHeight="1" x14ac:dyDescent="0.25">
      <c r="B316" s="143"/>
      <c r="C316" s="209"/>
      <c r="D316" s="209"/>
      <c r="E316" s="141"/>
      <c r="F316" s="455"/>
      <c r="G316" s="141"/>
      <c r="H316" s="451"/>
      <c r="I316" s="452"/>
      <c r="J316" s="227"/>
      <c r="K316" s="209"/>
      <c r="L316" s="209"/>
      <c r="M316" s="141"/>
      <c r="N316" s="455"/>
      <c r="O316" s="141"/>
      <c r="P316" s="195"/>
      <c r="Q316" s="450"/>
      <c r="R316" s="211"/>
    </row>
    <row r="317" spans="2:18" ht="33.950000000000003" customHeight="1" x14ac:dyDescent="0.25">
      <c r="B317" s="143"/>
      <c r="C317" s="209"/>
      <c r="D317" s="209"/>
      <c r="E317" s="141"/>
      <c r="F317" s="455"/>
      <c r="G317" s="141"/>
      <c r="H317" s="451"/>
      <c r="I317" s="452"/>
      <c r="J317" s="227"/>
      <c r="K317" s="209"/>
      <c r="L317" s="209"/>
      <c r="M317" s="141"/>
      <c r="N317" s="455"/>
      <c r="O317" s="141"/>
      <c r="P317" s="195"/>
      <c r="Q317" s="450"/>
      <c r="R317" s="211"/>
    </row>
    <row r="318" spans="2:18" ht="33.950000000000003" customHeight="1" x14ac:dyDescent="0.25">
      <c r="B318" s="143"/>
      <c r="C318" s="209"/>
      <c r="D318" s="209"/>
      <c r="E318" s="141"/>
      <c r="F318" s="455"/>
      <c r="G318" s="141"/>
      <c r="H318" s="451"/>
      <c r="I318" s="452"/>
      <c r="J318" s="227"/>
      <c r="K318" s="209"/>
      <c r="L318" s="209"/>
      <c r="M318" s="141"/>
      <c r="N318" s="455"/>
      <c r="O318" s="141"/>
      <c r="P318" s="195"/>
      <c r="Q318" s="450"/>
      <c r="R318" s="211"/>
    </row>
    <row r="319" spans="2:18" ht="33.950000000000003" customHeight="1" x14ac:dyDescent="0.25">
      <c r="B319" s="143"/>
      <c r="C319" s="209"/>
      <c r="D319" s="209"/>
      <c r="E319" s="141"/>
      <c r="F319" s="455"/>
      <c r="G319" s="141"/>
      <c r="H319" s="451"/>
      <c r="I319" s="452"/>
      <c r="J319" s="227"/>
      <c r="K319" s="209"/>
      <c r="L319" s="209"/>
      <c r="M319" s="141"/>
      <c r="N319" s="455"/>
      <c r="O319" s="141"/>
      <c r="P319" s="195"/>
      <c r="Q319" s="450"/>
      <c r="R319" s="211"/>
    </row>
    <row r="320" spans="2:18" ht="33.950000000000003" customHeight="1" x14ac:dyDescent="0.25">
      <c r="B320" s="143"/>
      <c r="C320" s="209"/>
      <c r="D320" s="209"/>
      <c r="E320" s="141"/>
      <c r="F320" s="455"/>
      <c r="G320" s="141"/>
      <c r="H320" s="451"/>
      <c r="I320" s="452"/>
      <c r="J320" s="227"/>
      <c r="K320" s="209"/>
      <c r="L320" s="209"/>
      <c r="M320" s="141"/>
      <c r="N320" s="455"/>
      <c r="O320" s="141"/>
      <c r="P320" s="195"/>
      <c r="Q320" s="450"/>
      <c r="R320" s="211"/>
    </row>
    <row r="321" spans="2:18" ht="33.950000000000003" customHeight="1" x14ac:dyDescent="0.25">
      <c r="B321" s="143"/>
      <c r="C321" s="209"/>
      <c r="D321" s="209"/>
      <c r="E321" s="141"/>
      <c r="F321" s="455"/>
      <c r="G321" s="141"/>
      <c r="H321" s="451"/>
      <c r="I321" s="452"/>
      <c r="J321" s="227"/>
      <c r="K321" s="209"/>
      <c r="L321" s="209"/>
      <c r="M321" s="141"/>
      <c r="N321" s="455"/>
      <c r="O321" s="141"/>
      <c r="P321" s="195"/>
      <c r="Q321" s="450"/>
      <c r="R321" s="211"/>
    </row>
    <row r="322" spans="2:18" ht="33.950000000000003" customHeight="1" x14ac:dyDescent="0.25">
      <c r="B322" s="143"/>
      <c r="C322" s="209"/>
      <c r="D322" s="209"/>
      <c r="E322" s="141"/>
      <c r="F322" s="455"/>
      <c r="G322" s="141"/>
      <c r="H322" s="451"/>
      <c r="I322" s="452"/>
      <c r="J322" s="227"/>
      <c r="K322" s="209"/>
      <c r="L322" s="209"/>
      <c r="M322" s="141"/>
      <c r="N322" s="455"/>
      <c r="O322" s="141"/>
      <c r="P322" s="195"/>
      <c r="Q322" s="450"/>
      <c r="R322" s="211"/>
    </row>
    <row r="323" spans="2:18" ht="33.950000000000003" customHeight="1" x14ac:dyDescent="0.25">
      <c r="B323" s="143"/>
      <c r="C323" s="209"/>
      <c r="D323" s="209"/>
      <c r="E323" s="141"/>
      <c r="F323" s="455"/>
      <c r="G323" s="141"/>
      <c r="H323" s="451"/>
      <c r="I323" s="452"/>
      <c r="J323" s="227"/>
      <c r="K323" s="209"/>
      <c r="L323" s="209"/>
      <c r="M323" s="141"/>
      <c r="N323" s="455"/>
      <c r="O323" s="141"/>
      <c r="P323" s="195"/>
      <c r="Q323" s="450"/>
      <c r="R323" s="211"/>
    </row>
    <row r="324" spans="2:18" ht="33.950000000000003" customHeight="1" x14ac:dyDescent="0.25">
      <c r="B324" s="143"/>
      <c r="C324" s="209"/>
      <c r="D324" s="209"/>
      <c r="E324" s="141"/>
      <c r="F324" s="455"/>
      <c r="G324" s="141"/>
      <c r="H324" s="451"/>
      <c r="I324" s="452"/>
      <c r="J324" s="227"/>
      <c r="K324" s="209"/>
      <c r="L324" s="209"/>
      <c r="M324" s="141"/>
      <c r="N324" s="455"/>
      <c r="O324" s="141"/>
      <c r="P324" s="195"/>
      <c r="Q324" s="450"/>
      <c r="R324" s="211"/>
    </row>
    <row r="325" spans="2:18" ht="33.950000000000003" customHeight="1" x14ac:dyDescent="0.25">
      <c r="B325" s="143"/>
      <c r="C325" s="209"/>
      <c r="D325" s="209"/>
      <c r="E325" s="141"/>
      <c r="F325" s="455"/>
      <c r="G325" s="141"/>
      <c r="H325" s="451"/>
      <c r="I325" s="452"/>
      <c r="J325" s="227"/>
      <c r="K325" s="209"/>
      <c r="L325" s="209"/>
      <c r="M325" s="141"/>
      <c r="N325" s="455"/>
      <c r="O325" s="141"/>
      <c r="P325" s="195"/>
      <c r="Q325" s="450"/>
      <c r="R325" s="211"/>
    </row>
    <row r="326" spans="2:18" ht="33.950000000000003" customHeight="1" x14ac:dyDescent="0.25">
      <c r="B326" s="143"/>
      <c r="C326" s="209"/>
      <c r="D326" s="209"/>
      <c r="E326" s="141"/>
      <c r="F326" s="455"/>
      <c r="G326" s="141"/>
      <c r="H326" s="451"/>
      <c r="I326" s="452"/>
      <c r="J326" s="227"/>
      <c r="K326" s="209"/>
      <c r="L326" s="209"/>
      <c r="M326" s="141"/>
      <c r="N326" s="455"/>
      <c r="O326" s="141"/>
      <c r="P326" s="195"/>
      <c r="Q326" s="450"/>
      <c r="R326" s="211"/>
    </row>
    <row r="327" spans="2:18" ht="33.950000000000003" customHeight="1" x14ac:dyDescent="0.25">
      <c r="B327" s="143"/>
      <c r="C327" s="209"/>
      <c r="D327" s="209"/>
      <c r="E327" s="141"/>
      <c r="F327" s="455"/>
      <c r="G327" s="141"/>
      <c r="H327" s="451"/>
      <c r="I327" s="452"/>
      <c r="J327" s="227"/>
      <c r="K327" s="209"/>
      <c r="L327" s="209"/>
      <c r="M327" s="141"/>
      <c r="N327" s="455"/>
      <c r="O327" s="141"/>
      <c r="P327" s="195"/>
      <c r="Q327" s="450"/>
      <c r="R327" s="211"/>
    </row>
    <row r="328" spans="2:18" ht="33.950000000000003" customHeight="1" x14ac:dyDescent="0.25">
      <c r="B328" s="143"/>
      <c r="C328" s="209"/>
      <c r="D328" s="209"/>
      <c r="E328" s="141"/>
      <c r="F328" s="455"/>
      <c r="G328" s="141"/>
      <c r="H328" s="451"/>
      <c r="I328" s="452"/>
      <c r="J328" s="227"/>
      <c r="K328" s="209"/>
      <c r="L328" s="209"/>
      <c r="M328" s="141"/>
      <c r="N328" s="455"/>
      <c r="O328" s="141"/>
      <c r="P328" s="195"/>
      <c r="Q328" s="450"/>
      <c r="R328" s="211"/>
    </row>
    <row r="329" spans="2:18" ht="33.950000000000003" customHeight="1" x14ac:dyDescent="0.25">
      <c r="B329" s="143"/>
      <c r="C329" s="209"/>
      <c r="D329" s="209"/>
      <c r="E329" s="141"/>
      <c r="F329" s="455"/>
      <c r="G329" s="141"/>
      <c r="H329" s="451"/>
      <c r="I329" s="452"/>
      <c r="J329" s="227"/>
      <c r="K329" s="209"/>
      <c r="L329" s="209"/>
      <c r="M329" s="141"/>
      <c r="N329" s="455"/>
      <c r="O329" s="141"/>
      <c r="P329" s="195"/>
      <c r="Q329" s="450"/>
      <c r="R329" s="211"/>
    </row>
    <row r="330" spans="2:18" ht="33.950000000000003" customHeight="1" x14ac:dyDescent="0.25">
      <c r="B330" s="143"/>
      <c r="C330" s="209"/>
      <c r="D330" s="209"/>
      <c r="E330" s="141"/>
      <c r="F330" s="455"/>
      <c r="G330" s="141"/>
      <c r="H330" s="451"/>
      <c r="I330" s="452"/>
      <c r="J330" s="227"/>
      <c r="K330" s="209"/>
      <c r="L330" s="209"/>
      <c r="M330" s="141"/>
      <c r="N330" s="455"/>
      <c r="O330" s="141"/>
      <c r="P330" s="195"/>
      <c r="Q330" s="450"/>
      <c r="R330" s="211"/>
    </row>
    <row r="331" spans="2:18" ht="33.950000000000003" customHeight="1" x14ac:dyDescent="0.25">
      <c r="B331" s="143"/>
      <c r="C331" s="209"/>
      <c r="D331" s="209"/>
      <c r="E331" s="141"/>
      <c r="F331" s="455"/>
      <c r="G331" s="141"/>
      <c r="H331" s="451"/>
      <c r="I331" s="452"/>
      <c r="J331" s="227"/>
      <c r="K331" s="209"/>
      <c r="L331" s="209"/>
      <c r="M331" s="141"/>
      <c r="N331" s="455"/>
      <c r="O331" s="141"/>
      <c r="P331" s="195"/>
      <c r="Q331" s="450"/>
      <c r="R331" s="211"/>
    </row>
    <row r="332" spans="2:18" ht="33.950000000000003" customHeight="1" x14ac:dyDescent="0.25">
      <c r="B332" s="143"/>
      <c r="C332" s="209"/>
      <c r="D332" s="209"/>
      <c r="E332" s="141"/>
      <c r="F332" s="455"/>
      <c r="G332" s="141"/>
      <c r="H332" s="451"/>
      <c r="I332" s="452"/>
      <c r="J332" s="227"/>
      <c r="K332" s="209"/>
      <c r="L332" s="209"/>
      <c r="M332" s="141"/>
      <c r="N332" s="455"/>
      <c r="O332" s="141"/>
      <c r="P332" s="195"/>
      <c r="Q332" s="450"/>
      <c r="R332" s="211"/>
    </row>
    <row r="333" spans="2:18" ht="33.950000000000003" customHeight="1" x14ac:dyDescent="0.25">
      <c r="B333" s="143"/>
      <c r="C333" s="209"/>
      <c r="D333" s="209"/>
      <c r="E333" s="141"/>
      <c r="F333" s="455"/>
      <c r="G333" s="141"/>
      <c r="H333" s="451"/>
      <c r="I333" s="452"/>
      <c r="J333" s="227"/>
      <c r="K333" s="209"/>
      <c r="L333" s="209"/>
      <c r="M333" s="141"/>
      <c r="N333" s="455"/>
      <c r="O333" s="141"/>
      <c r="P333" s="195"/>
      <c r="Q333" s="450"/>
      <c r="R333" s="211"/>
    </row>
    <row r="334" spans="2:18" ht="33.950000000000003" customHeight="1" x14ac:dyDescent="0.25">
      <c r="B334" s="143"/>
      <c r="C334" s="209"/>
      <c r="D334" s="209"/>
      <c r="E334" s="141"/>
      <c r="F334" s="455"/>
      <c r="G334" s="141"/>
      <c r="H334" s="451"/>
      <c r="I334" s="452"/>
      <c r="J334" s="227"/>
      <c r="K334" s="209"/>
      <c r="L334" s="209"/>
      <c r="M334" s="141"/>
      <c r="N334" s="455"/>
      <c r="O334" s="141"/>
      <c r="P334" s="195"/>
      <c r="Q334" s="450"/>
      <c r="R334" s="211"/>
    </row>
    <row r="335" spans="2:18" ht="33.950000000000003" customHeight="1" x14ac:dyDescent="0.25">
      <c r="B335" s="143"/>
      <c r="C335" s="209"/>
      <c r="D335" s="209"/>
      <c r="E335" s="141"/>
      <c r="F335" s="455"/>
      <c r="G335" s="141"/>
      <c r="H335" s="451"/>
      <c r="I335" s="452"/>
      <c r="J335" s="227"/>
      <c r="K335" s="209"/>
      <c r="L335" s="209"/>
      <c r="M335" s="141"/>
      <c r="N335" s="455"/>
      <c r="O335" s="141"/>
      <c r="P335" s="195"/>
      <c r="Q335" s="450"/>
      <c r="R335" s="211"/>
    </row>
    <row r="336" spans="2:18" ht="33.950000000000003" customHeight="1" x14ac:dyDescent="0.25">
      <c r="B336" s="143"/>
      <c r="C336" s="209"/>
      <c r="D336" s="209"/>
      <c r="E336" s="141"/>
      <c r="F336" s="455"/>
      <c r="G336" s="141"/>
      <c r="H336" s="451"/>
      <c r="I336" s="452"/>
      <c r="J336" s="227"/>
      <c r="K336" s="209"/>
      <c r="L336" s="209"/>
      <c r="M336" s="141"/>
      <c r="N336" s="455"/>
      <c r="O336" s="141"/>
      <c r="P336" s="195"/>
      <c r="Q336" s="450"/>
      <c r="R336" s="211"/>
    </row>
    <row r="337" spans="2:21" ht="33.950000000000003" customHeight="1" x14ac:dyDescent="0.25">
      <c r="B337" s="143"/>
      <c r="C337" s="209"/>
      <c r="D337" s="209"/>
      <c r="E337" s="141"/>
      <c r="F337" s="455"/>
      <c r="G337" s="141"/>
      <c r="H337" s="451"/>
      <c r="I337" s="452"/>
      <c r="J337" s="227"/>
      <c r="K337" s="209"/>
      <c r="L337" s="209"/>
      <c r="M337" s="141"/>
      <c r="N337" s="455"/>
      <c r="O337" s="141"/>
      <c r="P337" s="195"/>
      <c r="Q337" s="450"/>
      <c r="R337" s="211"/>
    </row>
    <row r="338" spans="2:21" ht="33.950000000000003" customHeight="1" x14ac:dyDescent="0.25">
      <c r="B338" s="143"/>
      <c r="C338" s="209"/>
      <c r="D338" s="209"/>
      <c r="E338" s="141"/>
      <c r="F338" s="455"/>
      <c r="G338" s="141"/>
      <c r="H338" s="451"/>
      <c r="I338" s="452"/>
      <c r="J338" s="227"/>
      <c r="K338" s="209"/>
      <c r="L338" s="209"/>
      <c r="M338" s="141"/>
      <c r="N338" s="455"/>
      <c r="O338" s="141"/>
      <c r="P338" s="195"/>
      <c r="Q338" s="450"/>
      <c r="R338" s="211"/>
    </row>
    <row r="339" spans="2:21" ht="33.950000000000003" customHeight="1" x14ac:dyDescent="0.25">
      <c r="B339" s="143"/>
      <c r="C339" s="209"/>
      <c r="D339" s="209"/>
      <c r="E339" s="141"/>
      <c r="F339" s="455"/>
      <c r="G339" s="141"/>
      <c r="H339" s="451"/>
      <c r="I339" s="452"/>
      <c r="J339" s="227"/>
      <c r="K339" s="209"/>
      <c r="L339" s="209"/>
      <c r="M339" s="141"/>
      <c r="N339" s="455"/>
      <c r="O339" s="141"/>
      <c r="P339" s="195"/>
      <c r="Q339" s="450"/>
      <c r="R339" s="211"/>
    </row>
    <row r="340" spans="2:21" ht="33.950000000000003" customHeight="1" x14ac:dyDescent="0.25">
      <c r="B340" s="143"/>
      <c r="C340" s="209"/>
      <c r="D340" s="209"/>
      <c r="E340" s="141"/>
      <c r="F340" s="455"/>
      <c r="G340" s="141"/>
      <c r="H340" s="451"/>
      <c r="I340" s="452"/>
      <c r="J340" s="227"/>
      <c r="K340" s="209"/>
      <c r="L340" s="209"/>
      <c r="M340" s="141"/>
      <c r="N340" s="455"/>
      <c r="O340" s="141"/>
      <c r="P340" s="195"/>
      <c r="Q340" s="450"/>
      <c r="R340" s="211"/>
    </row>
    <row r="341" spans="2:21" ht="33.950000000000003" customHeight="1" x14ac:dyDescent="0.25">
      <c r="B341" s="143"/>
      <c r="C341" s="209"/>
      <c r="D341" s="209"/>
      <c r="E341" s="141"/>
      <c r="F341" s="455"/>
      <c r="G341" s="141"/>
      <c r="H341" s="451"/>
      <c r="I341" s="452"/>
      <c r="J341" s="227"/>
      <c r="K341" s="209"/>
      <c r="L341" s="209"/>
      <c r="M341" s="141"/>
      <c r="N341" s="455"/>
      <c r="O341" s="141"/>
      <c r="P341" s="195"/>
      <c r="Q341" s="450"/>
      <c r="R341" s="211"/>
    </row>
    <row r="342" spans="2:21" ht="33.950000000000003" customHeight="1" x14ac:dyDescent="0.25">
      <c r="B342" s="143"/>
      <c r="C342" s="209"/>
      <c r="D342" s="209"/>
      <c r="E342" s="141"/>
      <c r="F342" s="455"/>
      <c r="G342" s="141"/>
      <c r="H342" s="451"/>
      <c r="I342" s="452"/>
      <c r="J342" s="227"/>
      <c r="K342" s="209"/>
      <c r="L342" s="209"/>
      <c r="M342" s="141"/>
      <c r="N342" s="455"/>
      <c r="O342" s="141"/>
      <c r="P342" s="195"/>
      <c r="Q342" s="450"/>
      <c r="R342" s="211"/>
    </row>
    <row r="343" spans="2:21" ht="33.950000000000003" customHeight="1" x14ac:dyDescent="0.25">
      <c r="B343" s="143"/>
      <c r="C343" s="209"/>
      <c r="D343" s="209"/>
      <c r="E343" s="141"/>
      <c r="F343" s="455"/>
      <c r="G343" s="141"/>
      <c r="H343" s="451"/>
      <c r="I343" s="452"/>
      <c r="J343" s="227"/>
      <c r="K343" s="209"/>
      <c r="L343" s="209"/>
      <c r="M343" s="141"/>
      <c r="N343" s="455"/>
      <c r="O343" s="141"/>
      <c r="P343" s="195"/>
      <c r="Q343" s="450"/>
      <c r="R343" s="211"/>
    </row>
    <row r="344" spans="2:21" ht="33.950000000000003" customHeight="1" x14ac:dyDescent="0.25">
      <c r="B344" s="143"/>
      <c r="C344" s="209"/>
      <c r="D344" s="209"/>
      <c r="E344" s="141"/>
      <c r="F344" s="455"/>
      <c r="G344" s="141"/>
      <c r="H344" s="451"/>
      <c r="I344" s="452"/>
      <c r="J344" s="227"/>
      <c r="K344" s="209"/>
      <c r="L344" s="209"/>
      <c r="M344" s="141"/>
      <c r="N344" s="455"/>
      <c r="O344" s="141"/>
      <c r="P344" s="195"/>
      <c r="Q344" s="450"/>
      <c r="R344" s="211"/>
    </row>
    <row r="345" spans="2:21" ht="33.950000000000003" customHeight="1" x14ac:dyDescent="0.25">
      <c r="B345" s="143"/>
      <c r="C345" s="209"/>
      <c r="D345" s="209"/>
      <c r="E345" s="141"/>
      <c r="F345" s="455"/>
      <c r="G345" s="141"/>
      <c r="H345" s="451"/>
      <c r="I345" s="452"/>
      <c r="J345" s="227"/>
      <c r="K345" s="209"/>
      <c r="L345" s="209"/>
      <c r="M345" s="141"/>
      <c r="N345" s="455"/>
      <c r="O345" s="141"/>
      <c r="P345" s="195"/>
      <c r="Q345" s="450"/>
      <c r="R345" s="211"/>
    </row>
    <row r="346" spans="2:21" ht="33.950000000000003" customHeight="1" x14ac:dyDescent="0.25">
      <c r="B346" s="143"/>
      <c r="C346" s="209"/>
      <c r="D346" s="209"/>
      <c r="E346" s="141"/>
      <c r="F346" s="455"/>
      <c r="G346" s="141"/>
      <c r="H346" s="451"/>
      <c r="I346" s="452"/>
      <c r="J346" s="227"/>
      <c r="K346" s="209"/>
      <c r="L346" s="209"/>
      <c r="M346" s="141"/>
      <c r="N346" s="455"/>
      <c r="O346" s="141"/>
      <c r="P346" s="195"/>
      <c r="Q346" s="450"/>
      <c r="R346" s="211"/>
    </row>
    <row r="347" spans="2:21" ht="33.950000000000003" customHeight="1" x14ac:dyDescent="0.25">
      <c r="B347" s="143"/>
      <c r="C347" s="209"/>
      <c r="D347" s="209"/>
      <c r="E347" s="141"/>
      <c r="F347" s="455"/>
      <c r="G347" s="141"/>
      <c r="H347" s="451"/>
      <c r="I347" s="452"/>
      <c r="J347" s="227"/>
      <c r="K347" s="209"/>
      <c r="L347" s="209"/>
      <c r="M347" s="141"/>
      <c r="N347" s="455"/>
      <c r="O347" s="141"/>
      <c r="P347" s="195"/>
      <c r="Q347" s="450"/>
      <c r="R347" s="211"/>
    </row>
    <row r="348" spans="2:21" ht="33.950000000000003" customHeight="1" x14ac:dyDescent="0.25">
      <c r="B348" s="143"/>
      <c r="C348" s="209"/>
      <c r="D348" s="209"/>
      <c r="E348" s="141"/>
      <c r="F348" s="455"/>
      <c r="G348" s="141"/>
      <c r="H348" s="451"/>
      <c r="I348" s="452"/>
      <c r="J348" s="227"/>
      <c r="K348" s="209"/>
      <c r="L348" s="209"/>
      <c r="M348" s="141"/>
      <c r="N348" s="455"/>
      <c r="O348" s="141"/>
      <c r="P348" s="195"/>
      <c r="Q348" s="450"/>
      <c r="R348" s="211"/>
    </row>
    <row r="349" spans="2:21" ht="33.950000000000003" customHeight="1" x14ac:dyDescent="0.25">
      <c r="B349" s="143"/>
      <c r="C349" s="209"/>
      <c r="D349" s="209"/>
      <c r="E349" s="141"/>
      <c r="F349" s="455"/>
      <c r="G349" s="141"/>
      <c r="H349" s="451"/>
      <c r="I349" s="452"/>
      <c r="J349" s="227"/>
      <c r="K349" s="209"/>
      <c r="L349" s="209"/>
      <c r="M349" s="141"/>
      <c r="N349" s="455"/>
      <c r="O349" s="141"/>
      <c r="P349" s="195"/>
      <c r="Q349" s="450"/>
      <c r="R349" s="211"/>
    </row>
    <row r="350" spans="2:21" ht="33.950000000000003" customHeight="1" x14ac:dyDescent="0.25">
      <c r="B350" s="143"/>
      <c r="C350" s="209"/>
      <c r="D350" s="209"/>
      <c r="E350" s="141"/>
      <c r="F350" s="455"/>
      <c r="G350" s="141"/>
      <c r="H350" s="451"/>
      <c r="I350" s="452"/>
      <c r="J350" s="227"/>
      <c r="K350" s="209"/>
      <c r="L350" s="209"/>
      <c r="M350" s="141"/>
      <c r="N350" s="455"/>
      <c r="O350" s="141"/>
      <c r="P350" s="195"/>
      <c r="Q350" s="450"/>
      <c r="R350" s="211"/>
    </row>
    <row r="351" spans="2:21" ht="33.950000000000003" hidden="1" customHeight="1" x14ac:dyDescent="0.25">
      <c r="B351" s="143">
        <v>340</v>
      </c>
      <c r="C351" s="209" t="s">
        <v>337</v>
      </c>
      <c r="D351" s="209" t="s">
        <v>337</v>
      </c>
      <c r="E351" s="141" t="s">
        <v>337</v>
      </c>
      <c r="F351" s="158" t="s">
        <v>41</v>
      </c>
      <c r="G351" s="300">
        <v>20</v>
      </c>
      <c r="H351" s="226"/>
      <c r="I351" s="214">
        <f>SUM(I12:I350)</f>
        <v>0</v>
      </c>
      <c r="J351" s="213"/>
      <c r="K351" s="209" t="s">
        <v>338</v>
      </c>
      <c r="L351" s="209" t="s">
        <v>337</v>
      </c>
      <c r="M351" s="141" t="s">
        <v>338</v>
      </c>
      <c r="N351" s="158" t="s">
        <v>41</v>
      </c>
      <c r="O351" s="159"/>
      <c r="P351" s="299" t="str">
        <f>IFERROR(VLOOKUP(N351,#REF!,2,0),"")</f>
        <v/>
      </c>
      <c r="Q351" s="214">
        <f>SUM(Q12:Q350)</f>
        <v>0</v>
      </c>
      <c r="R351" s="211"/>
    </row>
    <row r="352" spans="2:21" ht="20.100000000000001" customHeight="1" x14ac:dyDescent="0.25">
      <c r="B352" s="4"/>
      <c r="C352" s="4"/>
      <c r="D352" s="4"/>
      <c r="E352" s="4"/>
      <c r="F352" s="194"/>
      <c r="G352" s="4"/>
      <c r="H352" s="197"/>
      <c r="I352" s="4"/>
      <c r="J352" s="200"/>
      <c r="K352" s="1061" t="s">
        <v>233</v>
      </c>
      <c r="L352" s="1061"/>
      <c r="M352" s="1061"/>
      <c r="N352" s="1033"/>
      <c r="O352" s="1033"/>
      <c r="P352" s="1033"/>
      <c r="Q352" s="1033"/>
      <c r="R352" s="445">
        <f>COUNTIF($R$12:$R$350,"Revisión de partida por diferencia de brecha")</f>
        <v>0</v>
      </c>
      <c r="S352" s="133"/>
      <c r="T352" s="133"/>
      <c r="U352" s="133"/>
    </row>
    <row r="353" spans="1:21" ht="20.100000000000001" customHeight="1" x14ac:dyDescent="0.25">
      <c r="B353" s="4"/>
      <c r="C353" s="4"/>
      <c r="D353" s="4"/>
      <c r="E353" s="4"/>
      <c r="F353" s="194"/>
      <c r="G353" s="4"/>
      <c r="H353" s="197"/>
      <c r="I353" s="4"/>
      <c r="J353" s="197"/>
      <c r="K353" s="1033" t="s">
        <v>234</v>
      </c>
      <c r="L353" s="1033"/>
      <c r="M353" s="1033"/>
      <c r="N353" s="1033"/>
      <c r="O353" s="1033"/>
      <c r="P353" s="1033"/>
      <c r="Q353" s="1033"/>
      <c r="R353" s="445">
        <f>COUNTIF($R$12:$R$350,"Revisión de partida con cargo a rubro de contrato ocasional")</f>
        <v>0</v>
      </c>
      <c r="S353" s="224"/>
      <c r="U353" s="207">
        <v>0</v>
      </c>
    </row>
    <row r="354" spans="1:21" ht="20.100000000000001" customHeight="1" x14ac:dyDescent="0.25">
      <c r="B354" s="4"/>
      <c r="C354" s="4"/>
      <c r="D354" s="4"/>
      <c r="E354" s="4"/>
      <c r="F354" s="194"/>
      <c r="G354" s="4"/>
      <c r="H354" s="197"/>
      <c r="I354" s="4"/>
      <c r="J354" s="197"/>
      <c r="K354" s="1056" t="s">
        <v>248</v>
      </c>
      <c r="L354" s="1063"/>
      <c r="M354" s="1063"/>
      <c r="N354" s="1063"/>
      <c r="O354" s="1063"/>
      <c r="P354" s="1063"/>
      <c r="Q354" s="1057"/>
      <c r="R354" s="445">
        <f>COUNTIF($R$12:$R$350,"Creación de partida")</f>
        <v>0</v>
      </c>
      <c r="S354" s="224"/>
      <c r="U354" s="207"/>
    </row>
    <row r="355" spans="1:21" ht="20.100000000000001" customHeight="1" x14ac:dyDescent="0.25">
      <c r="B355" s="4"/>
      <c r="C355" s="4"/>
      <c r="D355" s="4"/>
      <c r="E355" s="4"/>
      <c r="F355" s="194"/>
      <c r="G355" s="4"/>
      <c r="H355" s="197"/>
      <c r="I355" s="4"/>
      <c r="J355" s="197"/>
      <c r="K355" s="1056" t="s">
        <v>247</v>
      </c>
      <c r="L355" s="1063"/>
      <c r="M355" s="1063"/>
      <c r="N355" s="1063"/>
      <c r="O355" s="1063"/>
      <c r="P355" s="1063"/>
      <c r="Q355" s="1057"/>
      <c r="R355" s="445">
        <f>COUNTIF($R$12:$R$350,"Eliminación de partida")</f>
        <v>0</v>
      </c>
      <c r="S355" s="224"/>
      <c r="U355" s="207"/>
    </row>
    <row r="356" spans="1:21" ht="20.100000000000001" customHeight="1" x14ac:dyDescent="0.25">
      <c r="A356" s="134"/>
      <c r="C356" s="191"/>
      <c r="D356" s="191"/>
      <c r="E356" s="192"/>
      <c r="F356" s="193"/>
      <c r="G356" s="193"/>
      <c r="H356" s="193"/>
      <c r="I356" s="193"/>
      <c r="J356" s="181"/>
      <c r="K356" s="1033" t="s">
        <v>240</v>
      </c>
      <c r="L356" s="1033"/>
      <c r="M356" s="1033"/>
      <c r="N356" s="1033"/>
      <c r="O356" s="1033"/>
      <c r="P356" s="1033"/>
      <c r="Q356" s="1033"/>
      <c r="R356" s="415">
        <f>+I351-Q351</f>
        <v>0</v>
      </c>
    </row>
    <row r="357" spans="1:21" ht="20.100000000000001" customHeight="1" x14ac:dyDescent="0.25">
      <c r="A357" s="134"/>
      <c r="C357" s="383" t="s">
        <v>171</v>
      </c>
      <c r="D357" s="383"/>
      <c r="E357" s="1060"/>
      <c r="F357" s="1060"/>
      <c r="G357" s="1060"/>
      <c r="H357" s="192"/>
      <c r="I357" s="192"/>
      <c r="J357" s="138"/>
      <c r="K357" s="138"/>
      <c r="L357" s="138"/>
      <c r="M357" s="138"/>
      <c r="N357" s="138"/>
      <c r="P357" s="4"/>
      <c r="Q357" s="4"/>
    </row>
    <row r="358" spans="1:21" ht="15.75" thickBot="1" x14ac:dyDescent="0.3">
      <c r="A358" s="139"/>
      <c r="B358" s="1064" t="s">
        <v>102</v>
      </c>
      <c r="C358" s="1064"/>
      <c r="D358" s="1064"/>
      <c r="E358" s="1064"/>
      <c r="F358" s="1064"/>
      <c r="G358" s="1064"/>
      <c r="H358" s="1064"/>
      <c r="I358" s="1064"/>
      <c r="J358" s="185"/>
      <c r="K358" s="185"/>
      <c r="L358" s="185"/>
      <c r="M358" s="185"/>
      <c r="N358" s="185"/>
      <c r="O358" s="196"/>
      <c r="P358" s="4"/>
      <c r="Q358" s="4"/>
      <c r="R358" s="4"/>
    </row>
    <row r="362" spans="1:21" hidden="1" x14ac:dyDescent="0.25"/>
    <row r="363" spans="1:21" hidden="1" x14ac:dyDescent="0.25"/>
    <row r="364" spans="1:21" hidden="1" x14ac:dyDescent="0.25"/>
    <row r="365" spans="1:21" hidden="1" x14ac:dyDescent="0.25"/>
    <row r="366" spans="1:21" hidden="1" x14ac:dyDescent="0.25"/>
    <row r="367" spans="1:21" hidden="1" x14ac:dyDescent="0.25"/>
    <row r="368" spans="1:21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</sheetData>
  <sheetProtection algorithmName="SHA-512" hashValue="m9EdWM0llBgs//u07q4ODTi400zlhXPV99o8tz5SShR3vYXHL+r7XrAklFOHEvVq4mnCHJxnAwr31AwKozxrMA==" saltValue="3OflKGKGnIX1PMV5kb//Yw==" spinCount="100000" sheet="1" deleteColumns="0" deleteRows="0"/>
  <protectedRanges>
    <protectedRange sqref="H12:I350" name="Rango4"/>
    <protectedRange sqref="J12:M12 J13:J350 K13:M351 O12:O350" name="Rango5"/>
    <protectedRange sqref="C12:E351 G12:G350" name="Rango3"/>
    <protectedRange sqref="M8 O8:O9 E7 A7:B9 P7:AE9 M7:N7 M9:N9" name="Rango2"/>
  </protectedRanges>
  <mergeCells count="28">
    <mergeCell ref="B358:I358"/>
    <mergeCell ref="E10:I10"/>
    <mergeCell ref="M7:N7"/>
    <mergeCell ref="K354:Q354"/>
    <mergeCell ref="P4:Q4"/>
    <mergeCell ref="P5:Q5"/>
    <mergeCell ref="O7:R7"/>
    <mergeCell ref="O8:R8"/>
    <mergeCell ref="M8:N8"/>
    <mergeCell ref="B10:D10"/>
    <mergeCell ref="J10:L10"/>
    <mergeCell ref="B2:F5"/>
    <mergeCell ref="G2:O3"/>
    <mergeCell ref="G4:O4"/>
    <mergeCell ref="B6:I6"/>
    <mergeCell ref="B7:E7"/>
    <mergeCell ref="E357:G357"/>
    <mergeCell ref="F7:L7"/>
    <mergeCell ref="F8:L8"/>
    <mergeCell ref="P2:Q2"/>
    <mergeCell ref="P3:Q3"/>
    <mergeCell ref="G5:O5"/>
    <mergeCell ref="B8:E8"/>
    <mergeCell ref="K352:Q352"/>
    <mergeCell ref="K356:Q356"/>
    <mergeCell ref="M10:R10"/>
    <mergeCell ref="K355:Q355"/>
    <mergeCell ref="K353:Q353"/>
  </mergeCells>
  <dataValidations count="2">
    <dataValidation type="list" allowBlank="1" showInputMessage="1" showErrorMessage="1" sqref="R12:R350" xr:uid="{00000000-0002-0000-0800-000000000000}">
      <formula1>$T$11:$T$14</formula1>
    </dataValidation>
    <dataValidation type="list" allowBlank="1" showInputMessage="1" showErrorMessage="1" sqref="F351 N351" xr:uid="{00000000-0002-0000-0800-000001000000}">
      <formula1>#REF!</formula1>
    </dataValidation>
  </dataValidations>
  <pageMargins left="0.25" right="0.25" top="0.75" bottom="0.75" header="0.3" footer="0.3"/>
  <pageSetup paperSize="206" scale="41" orientation="landscape" r:id="rId1"/>
  <rowBreaks count="2" manualBreakCount="2">
    <brk id="132" max="15" man="1"/>
    <brk id="318" max="1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Datos!$G$2:$G$11</xm:f>
          </x14:formula1>
          <xm:sqref>O7:R7</xm:sqref>
        </x14:dataValidation>
        <x14:dataValidation type="list" allowBlank="1" showInputMessage="1" showErrorMessage="1" xr:uid="{00000000-0002-0000-0800-000003000000}">
          <x14:formula1>
            <xm:f>Datos!$H$2:$H$7</xm:f>
          </x14:formula1>
          <xm:sqref>G5:O5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17</vt:i4>
      </vt:variant>
    </vt:vector>
  </HeadingPairs>
  <TitlesOfParts>
    <vt:vector size="33" baseType="lpstr">
      <vt:lpstr>ÍNDICE 00</vt:lpstr>
      <vt:lpstr>PEA</vt:lpstr>
      <vt:lpstr>DIAG-03</vt:lpstr>
      <vt:lpstr>MATR-05</vt:lpstr>
      <vt:lpstr>TRLA-06</vt:lpstr>
      <vt:lpstr>TRPA-07</vt:lpstr>
      <vt:lpstr>HABP-9</vt:lpstr>
      <vt:lpstr>CONT-10</vt:lpstr>
      <vt:lpstr>REVCLA-11</vt:lpstr>
      <vt:lpstr>SUPR-12</vt:lpstr>
      <vt:lpstr>CREA-13</vt:lpstr>
      <vt:lpstr>DESV-14</vt:lpstr>
      <vt:lpstr>OPTI-15</vt:lpstr>
      <vt:lpstr>PLAN-16</vt:lpstr>
      <vt:lpstr>REG. SERV-17</vt:lpstr>
      <vt:lpstr>Datos</vt:lpstr>
      <vt:lpstr>'CONT-10'!Área_de_impresión</vt:lpstr>
      <vt:lpstr>'CREA-13'!Área_de_impresión</vt:lpstr>
      <vt:lpstr>'DESV-14'!Área_de_impresión</vt:lpstr>
      <vt:lpstr>'HABP-9'!Área_de_impresión</vt:lpstr>
      <vt:lpstr>'ÍNDICE 00'!Área_de_impresión</vt:lpstr>
      <vt:lpstr>'MATR-05'!Área_de_impresión</vt:lpstr>
      <vt:lpstr>'OPTI-15'!Área_de_impresión</vt:lpstr>
      <vt:lpstr>'PLAN-16'!Área_de_impresión</vt:lpstr>
      <vt:lpstr>'REG. SERV-17'!Área_de_impresión</vt:lpstr>
      <vt:lpstr>'REVCLA-11'!Área_de_impresión</vt:lpstr>
      <vt:lpstr>'SUPR-12'!Área_de_impresión</vt:lpstr>
      <vt:lpstr>'TRLA-06'!Área_de_impresión</vt:lpstr>
      <vt:lpstr>'TRPA-07'!Área_de_impresión</vt:lpstr>
      <vt:lpstr>Coordinaciones_Generales</vt:lpstr>
      <vt:lpstr>DIS</vt:lpstr>
      <vt:lpstr>MODALIDAD</vt:lpstr>
      <vt:lpstr>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Uyana</dc:creator>
  <cp:lastModifiedBy>DNSP</cp:lastModifiedBy>
  <cp:lastPrinted>2024-01-10T16:57:52Z</cp:lastPrinted>
  <dcterms:created xsi:type="dcterms:W3CDTF">2015-03-12T19:56:30Z</dcterms:created>
  <dcterms:modified xsi:type="dcterms:W3CDTF">2026-01-13T17:02:49Z</dcterms:modified>
</cp:coreProperties>
</file>